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60" windowWidth="14220" windowHeight="12015"/>
  </bookViews>
  <sheets>
    <sheet name="Hospodárenie 2020" sheetId="2" r:id="rId1"/>
    <sheet name="Hospodárenie 2019" sheetId="1" r:id="rId2"/>
    <sheet name="Hospodárenie 2018" sheetId="3" r:id="rId3"/>
  </sheets>
  <calcPr calcId="125725"/>
</workbook>
</file>

<file path=xl/calcChain.xml><?xml version="1.0" encoding="utf-8"?>
<calcChain xmlns="http://schemas.openxmlformats.org/spreadsheetml/2006/main">
  <c r="E63" i="2"/>
  <c r="D63"/>
  <c r="E63" i="1"/>
  <c r="D63"/>
  <c r="E62"/>
  <c r="D62"/>
  <c r="E63" i="3"/>
  <c r="D63"/>
  <c r="H63"/>
  <c r="E62"/>
  <c r="D62"/>
  <c r="H61"/>
  <c r="D38"/>
  <c r="E56"/>
  <c r="D56"/>
  <c r="E45"/>
  <c r="D45"/>
  <c r="E42"/>
  <c r="D42"/>
  <c r="E39"/>
  <c r="D39"/>
  <c r="E40"/>
  <c r="D40"/>
  <c r="E34"/>
  <c r="D34"/>
  <c r="E32"/>
  <c r="D32"/>
  <c r="H30"/>
  <c r="E31"/>
  <c r="D31"/>
  <c r="E27"/>
  <c r="D27"/>
  <c r="E24"/>
  <c r="E18"/>
  <c r="D18"/>
  <c r="E17"/>
  <c r="D17"/>
  <c r="J69" l="1"/>
  <c r="H69"/>
  <c r="F62"/>
  <c r="F56"/>
  <c r="J55"/>
  <c r="H55"/>
  <c r="F55"/>
  <c r="E55"/>
  <c r="D55"/>
  <c r="F53"/>
  <c r="E52"/>
  <c r="E50" s="1"/>
  <c r="D52"/>
  <c r="F51"/>
  <c r="J50"/>
  <c r="H50"/>
  <c r="D50"/>
  <c r="E48"/>
  <c r="D48"/>
  <c r="F46"/>
  <c r="F45"/>
  <c r="F44" s="1"/>
  <c r="J44"/>
  <c r="H44"/>
  <c r="E44"/>
  <c r="D44"/>
  <c r="F42"/>
  <c r="E41"/>
  <c r="F41" s="1"/>
  <c r="F40"/>
  <c r="J38"/>
  <c r="F36"/>
  <c r="F34"/>
  <c r="F32"/>
  <c r="F31"/>
  <c r="J30"/>
  <c r="E30"/>
  <c r="D30"/>
  <c r="E28"/>
  <c r="D28"/>
  <c r="F27"/>
  <c r="E26"/>
  <c r="D26"/>
  <c r="F26" s="1"/>
  <c r="E25"/>
  <c r="D25"/>
  <c r="F25" s="1"/>
  <c r="F24"/>
  <c r="J23"/>
  <c r="J21" s="1"/>
  <c r="J60" s="1"/>
  <c r="H23"/>
  <c r="F18"/>
  <c r="F17"/>
  <c r="E16"/>
  <c r="F16" s="1"/>
  <c r="D15"/>
  <c r="F15" s="1"/>
  <c r="J13"/>
  <c r="J59" s="1"/>
  <c r="J61" s="1"/>
  <c r="J63" s="1"/>
  <c r="H13"/>
  <c r="H59" s="1"/>
  <c r="E13"/>
  <c r="E59" s="1"/>
  <c r="F63" i="2"/>
  <c r="E53"/>
  <c r="E51" s="1"/>
  <c r="D53"/>
  <c r="E43"/>
  <c r="D43"/>
  <c r="E49"/>
  <c r="F49" s="1"/>
  <c r="D49"/>
  <c r="D40"/>
  <c r="F40" s="1"/>
  <c r="H40" s="1"/>
  <c r="H39" s="1"/>
  <c r="E40"/>
  <c r="E42"/>
  <c r="E28"/>
  <c r="D28"/>
  <c r="E26"/>
  <c r="D26"/>
  <c r="E25"/>
  <c r="D25"/>
  <c r="D23" s="1"/>
  <c r="D24"/>
  <c r="E16"/>
  <c r="F16" s="1"/>
  <c r="D15"/>
  <c r="F15" s="1"/>
  <c r="J51"/>
  <c r="H51"/>
  <c r="J70"/>
  <c r="H70"/>
  <c r="F57"/>
  <c r="F56" s="1"/>
  <c r="J56"/>
  <c r="H56"/>
  <c r="E56"/>
  <c r="D56"/>
  <c r="F54"/>
  <c r="F52"/>
  <c r="D51"/>
  <c r="F47"/>
  <c r="F46"/>
  <c r="J45"/>
  <c r="H45"/>
  <c r="E45"/>
  <c r="D45"/>
  <c r="F41"/>
  <c r="J39"/>
  <c r="F37"/>
  <c r="F35"/>
  <c r="F33"/>
  <c r="F32"/>
  <c r="F31"/>
  <c r="J30"/>
  <c r="H30"/>
  <c r="E30"/>
  <c r="D30"/>
  <c r="F27"/>
  <c r="F24"/>
  <c r="J23"/>
  <c r="J21" s="1"/>
  <c r="H23"/>
  <c r="F18"/>
  <c r="F17"/>
  <c r="J13"/>
  <c r="J60" s="1"/>
  <c r="H13"/>
  <c r="H60" s="1"/>
  <c r="E13"/>
  <c r="E60" s="1"/>
  <c r="H64" i="1"/>
  <c r="F63"/>
  <c r="F60"/>
  <c r="E60"/>
  <c r="D60"/>
  <c r="F56"/>
  <c r="E56"/>
  <c r="D56"/>
  <c r="F57"/>
  <c r="F54"/>
  <c r="F53"/>
  <c r="F52"/>
  <c r="E51"/>
  <c r="D51"/>
  <c r="F49"/>
  <c r="F47"/>
  <c r="F46"/>
  <c r="E45"/>
  <c r="D45"/>
  <c r="F43"/>
  <c r="F42"/>
  <c r="F41"/>
  <c r="F40"/>
  <c r="E39"/>
  <c r="E21" s="1"/>
  <c r="E61" s="1"/>
  <c r="E64" s="1"/>
  <c r="D39"/>
  <c r="F37"/>
  <c r="F35"/>
  <c r="E30"/>
  <c r="D30"/>
  <c r="F33"/>
  <c r="F32"/>
  <c r="F31"/>
  <c r="F28"/>
  <c r="F27"/>
  <c r="F26"/>
  <c r="F25"/>
  <c r="F24"/>
  <c r="F16"/>
  <c r="E23"/>
  <c r="D23"/>
  <c r="F18"/>
  <c r="F17"/>
  <c r="F15"/>
  <c r="E13"/>
  <c r="D13"/>
  <c r="H57"/>
  <c r="H51"/>
  <c r="H39"/>
  <c r="H30"/>
  <c r="H23"/>
  <c r="J113"/>
  <c r="J121" s="1"/>
  <c r="J110"/>
  <c r="J120" s="1"/>
  <c r="J70"/>
  <c r="J56"/>
  <c r="J51"/>
  <c r="J45"/>
  <c r="J39"/>
  <c r="J30"/>
  <c r="J23"/>
  <c r="J13"/>
  <c r="J60" s="1"/>
  <c r="H70"/>
  <c r="H56"/>
  <c r="H45"/>
  <c r="H13"/>
  <c r="H60" s="1"/>
  <c r="H113"/>
  <c r="H121" s="1"/>
  <c r="H110"/>
  <c r="H120" s="1"/>
  <c r="F52" i="3" l="1"/>
  <c r="F50" s="1"/>
  <c r="E38"/>
  <c r="F30"/>
  <c r="F48"/>
  <c r="E23"/>
  <c r="F28"/>
  <c r="F23" s="1"/>
  <c r="D23"/>
  <c r="D21" s="1"/>
  <c r="D60" s="1"/>
  <c r="F13"/>
  <c r="F59" s="1"/>
  <c r="D13"/>
  <c r="D59" s="1"/>
  <c r="F39"/>
  <c r="F30" i="2"/>
  <c r="F25"/>
  <c r="F53"/>
  <c r="F51" s="1"/>
  <c r="F43"/>
  <c r="F45"/>
  <c r="D39"/>
  <c r="E39"/>
  <c r="F42"/>
  <c r="F39" s="1"/>
  <c r="H21"/>
  <c r="H61" s="1"/>
  <c r="D21"/>
  <c r="D61" s="1"/>
  <c r="F28"/>
  <c r="F26"/>
  <c r="E23"/>
  <c r="E21" s="1"/>
  <c r="E61" s="1"/>
  <c r="E62" s="1"/>
  <c r="E64" s="1"/>
  <c r="F23"/>
  <c r="H62"/>
  <c r="H64" s="1"/>
  <c r="F13"/>
  <c r="F60" s="1"/>
  <c r="D13"/>
  <c r="D60" s="1"/>
  <c r="J61"/>
  <c r="J62"/>
  <c r="J64" s="1"/>
  <c r="F39" i="1"/>
  <c r="F51"/>
  <c r="D21"/>
  <c r="D61" s="1"/>
  <c r="D64" s="1"/>
  <c r="F45"/>
  <c r="F30"/>
  <c r="F23"/>
  <c r="F13"/>
  <c r="J21"/>
  <c r="J61" s="1"/>
  <c r="J62" s="1"/>
  <c r="J64" s="1"/>
  <c r="J122"/>
  <c r="H21"/>
  <c r="H61" s="1"/>
  <c r="H62" s="1"/>
  <c r="H122"/>
  <c r="H124" s="1"/>
  <c r="D61" i="3" l="1"/>
  <c r="E21"/>
  <c r="E60" s="1"/>
  <c r="E61" s="1"/>
  <c r="H38"/>
  <c r="H21" s="1"/>
  <c r="H60" s="1"/>
  <c r="F38"/>
  <c r="F21" s="1"/>
  <c r="F60" s="1"/>
  <c r="F61" s="1"/>
  <c r="F63" s="1"/>
  <c r="D62" i="2"/>
  <c r="D64" s="1"/>
  <c r="F21"/>
  <c r="F61" s="1"/>
  <c r="F62" s="1"/>
  <c r="F64" s="1"/>
  <c r="F21" i="1"/>
  <c r="F61" s="1"/>
  <c r="F62" s="1"/>
  <c r="F64" s="1"/>
  <c r="J124"/>
  <c r="J126"/>
  <c r="H126"/>
</calcChain>
</file>

<file path=xl/sharedStrings.xml><?xml version="1.0" encoding="utf-8"?>
<sst xmlns="http://schemas.openxmlformats.org/spreadsheetml/2006/main" count="229" uniqueCount="74">
  <si>
    <t>URBÁRSKA OBEC A LESNÉ SPOLOČENSTVO MÁST SO SÍDLOM V STUPAVE, POZEM. SPOL.</t>
  </si>
  <si>
    <t>IČO: 42254752</t>
  </si>
  <si>
    <t>DIČ: 2023321179</t>
  </si>
  <si>
    <t>VÝNOSY</t>
  </si>
  <si>
    <t>z toho:</t>
  </si>
  <si>
    <t>tržby z prenájmu</t>
  </si>
  <si>
    <t>tržby z predaja dreva</t>
  </si>
  <si>
    <t>úroky z vkladov</t>
  </si>
  <si>
    <t>NÁKLADY</t>
  </si>
  <si>
    <t>EUR</t>
  </si>
  <si>
    <t>služby - internet</t>
  </si>
  <si>
    <t>služby</t>
  </si>
  <si>
    <t>služby - ekonomické</t>
  </si>
  <si>
    <t>služby - geodetické</t>
  </si>
  <si>
    <t>materiál</t>
  </si>
  <si>
    <t>kancelárske potreby</t>
  </si>
  <si>
    <t>cestovné</t>
  </si>
  <si>
    <t xml:space="preserve">odmeny členom spoločenstva </t>
  </si>
  <si>
    <t>zákonné poistenie</t>
  </si>
  <si>
    <t>osobné náklady</t>
  </si>
  <si>
    <t>dane a poplatky</t>
  </si>
  <si>
    <t>daň z motorových vozidiel</t>
  </si>
  <si>
    <t>členský príspevok BRZVLNaP</t>
  </si>
  <si>
    <t>finančné náklady</t>
  </si>
  <si>
    <t>poplatky banke</t>
  </si>
  <si>
    <t>poistné</t>
  </si>
  <si>
    <t>SUMÁR</t>
  </si>
  <si>
    <t>daň z príjmu</t>
  </si>
  <si>
    <t>Zisk pred zdanením</t>
  </si>
  <si>
    <t>Zisk po zdanení</t>
  </si>
  <si>
    <t>Pohľadávky</t>
  </si>
  <si>
    <t>Záväzky</t>
  </si>
  <si>
    <t>Hotovosť</t>
  </si>
  <si>
    <t>Bežný účet</t>
  </si>
  <si>
    <t>Termínovaný účet II.</t>
  </si>
  <si>
    <t>z predaja dreva</t>
  </si>
  <si>
    <t>služby - aktualizácia zoznamu podielnikov</t>
  </si>
  <si>
    <t>služby - iné (ProfiEvidencia, poštovné, ozvuč., organizovanie valného zhromaždenia)</t>
  </si>
  <si>
    <t>neuplatnená DPH</t>
  </si>
  <si>
    <t>iné</t>
  </si>
  <si>
    <t>ostatné prevádzkové výnosy</t>
  </si>
  <si>
    <t>iné (Colormark, rezačka, infotabuľa, farba)</t>
  </si>
  <si>
    <t>príjmy členov spoločenstva zo závislej činnosti</t>
  </si>
  <si>
    <t>mzdové náklady</t>
  </si>
  <si>
    <t>REKAPITULÁCIA VÝNOSOV A NÁKLADOV</t>
  </si>
  <si>
    <t>uhradené preddavky</t>
  </si>
  <si>
    <t>daňový preplatok</t>
  </si>
  <si>
    <t>k 31.12.2018</t>
  </si>
  <si>
    <t>HOSPODÁRENIE LESNÉHO SPOLOČENSTVA</t>
  </si>
  <si>
    <t>mzdové náklady - lesný hospodár</t>
  </si>
  <si>
    <t xml:space="preserve">zákonné sociálne poistenie </t>
  </si>
  <si>
    <t>mzdové náklady - lesná stráž</t>
  </si>
  <si>
    <t>REKAPITULÁCIA</t>
  </si>
  <si>
    <t>REKAPITULÁCIA DANE Z PRÍJMU PRÁVNICKÝCH OSÔB</t>
  </si>
  <si>
    <t>REKAPITULÁCIA POHĽADÁVOK A ZÁVÄZKOV</t>
  </si>
  <si>
    <t>SPRÁVA O HOSPODÁRENÍ ZA ROK 2019</t>
  </si>
  <si>
    <t>2019</t>
  </si>
  <si>
    <t>DHIM - krovinorez Stihl</t>
  </si>
  <si>
    <t>náklady na reprezentáciu (darček.kôš, kytica na pohreb)</t>
  </si>
  <si>
    <t>správne poplatky (za výrub)</t>
  </si>
  <si>
    <t>tvorba opravných položiek k pohľadávkam</t>
  </si>
  <si>
    <t xml:space="preserve">daň z príjmu </t>
  </si>
  <si>
    <t xml:space="preserve">                                                                          k 1.1.2019</t>
  </si>
  <si>
    <t>k 31.12.2019</t>
  </si>
  <si>
    <t>Pasienky</t>
  </si>
  <si>
    <t>Lesy</t>
  </si>
  <si>
    <t>Urbár</t>
  </si>
  <si>
    <t>SPRÁVA O HOSPODÁRENÍ ZA ROK 2020</t>
  </si>
  <si>
    <t>2020</t>
  </si>
  <si>
    <t xml:space="preserve">                                                                          k 1.1.2020</t>
  </si>
  <si>
    <t>k 31.12.2020</t>
  </si>
  <si>
    <t>SPRÁVA O HOSPODÁRENÍ ZA ROK 2018</t>
  </si>
  <si>
    <t>2018</t>
  </si>
  <si>
    <t xml:space="preserve">                                                                          k 1.1.2018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</si>
</sst>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2" fontId="0" fillId="0" borderId="0" xfId="0" applyNumberFormat="1" applyAlignment="1">
      <alignment horizontal="right"/>
    </xf>
    <xf numFmtId="2" fontId="1" fillId="0" borderId="0" xfId="0" applyNumberFormat="1" applyFont="1" applyAlignment="1">
      <alignment horizontal="right"/>
    </xf>
    <xf numFmtId="2" fontId="1" fillId="0" borderId="0" xfId="0" applyNumberFormat="1" applyFont="1"/>
    <xf numFmtId="0" fontId="2" fillId="0" borderId="0" xfId="0" applyFont="1"/>
    <xf numFmtId="0" fontId="1" fillId="0" borderId="1" xfId="0" applyFont="1" applyBorder="1"/>
    <xf numFmtId="0" fontId="0" fillId="0" borderId="3" xfId="0" applyBorder="1"/>
    <xf numFmtId="0" fontId="1" fillId="0" borderId="2" xfId="0" applyFont="1" applyBorder="1"/>
    <xf numFmtId="0" fontId="1" fillId="0" borderId="3" xfId="0" applyFont="1" applyBorder="1"/>
    <xf numFmtId="1" fontId="0" fillId="0" borderId="0" xfId="0" applyNumberFormat="1"/>
    <xf numFmtId="0" fontId="3" fillId="0" borderId="0" xfId="0" applyFont="1"/>
    <xf numFmtId="3" fontId="0" fillId="0" borderId="0" xfId="0" applyNumberFormat="1"/>
    <xf numFmtId="3" fontId="1" fillId="0" borderId="0" xfId="0" applyNumberFormat="1" applyFont="1"/>
    <xf numFmtId="3" fontId="0" fillId="0" borderId="0" xfId="0" applyNumberFormat="1" applyAlignment="1">
      <alignment horizontal="center"/>
    </xf>
    <xf numFmtId="3" fontId="3" fillId="0" borderId="4" xfId="0" applyNumberFormat="1" applyFont="1" applyBorder="1"/>
    <xf numFmtId="3" fontId="2" fillId="0" borderId="0" xfId="0" applyNumberFormat="1" applyFont="1"/>
    <xf numFmtId="3" fontId="1" fillId="0" borderId="0" xfId="0" applyNumberFormat="1" applyFont="1" applyAlignment="1">
      <alignment horizontal="center"/>
    </xf>
    <xf numFmtId="3" fontId="1" fillId="0" borderId="1" xfId="0" applyNumberFormat="1" applyFont="1" applyBorder="1"/>
    <xf numFmtId="3" fontId="4" fillId="0" borderId="0" xfId="0" applyNumberFormat="1" applyFont="1"/>
    <xf numFmtId="3" fontId="1" fillId="0" borderId="4" xfId="0" applyNumberFormat="1" applyFont="1" applyBorder="1"/>
    <xf numFmtId="0" fontId="3" fillId="2" borderId="5" xfId="0" applyFont="1" applyFill="1" applyBorder="1"/>
    <xf numFmtId="0" fontId="0" fillId="2" borderId="6" xfId="0" applyFill="1" applyBorder="1"/>
    <xf numFmtId="3" fontId="0" fillId="2" borderId="7" xfId="0" applyNumberFormat="1" applyFill="1" applyBorder="1"/>
    <xf numFmtId="0" fontId="3" fillId="2" borderId="2" xfId="0" applyFont="1" applyFill="1" applyBorder="1"/>
    <xf numFmtId="0" fontId="3" fillId="2" borderId="8" xfId="0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3" fontId="1" fillId="2" borderId="4" xfId="0" applyNumberFormat="1" applyFont="1" applyFill="1" applyBorder="1" applyAlignment="1">
      <alignment horizontal="center"/>
    </xf>
    <xf numFmtId="0" fontId="0" fillId="2" borderId="3" xfId="0" applyFill="1" applyBorder="1"/>
    <xf numFmtId="0" fontId="4" fillId="0" borderId="0" xfId="0" applyFont="1" applyAlignment="1">
      <alignment horizontal="right"/>
    </xf>
    <xf numFmtId="1" fontId="0" fillId="0" borderId="0" xfId="0" applyNumberFormat="1" applyAlignment="1">
      <alignment horizontal="right"/>
    </xf>
    <xf numFmtId="0" fontId="1" fillId="0" borderId="0" xfId="0" applyFont="1" applyBorder="1"/>
    <xf numFmtId="3" fontId="1" fillId="0" borderId="0" xfId="0" applyNumberFormat="1" applyFont="1" applyBorder="1"/>
    <xf numFmtId="3" fontId="1" fillId="2" borderId="4" xfId="0" applyNumberFormat="1" applyFont="1" applyFill="1" applyBorder="1" applyAlignment="1">
      <alignment horizontal="right"/>
    </xf>
    <xf numFmtId="0" fontId="1" fillId="2" borderId="8" xfId="0" applyFont="1" applyFill="1" applyBorder="1"/>
    <xf numFmtId="0" fontId="0" fillId="0" borderId="0" xfId="0" applyFill="1"/>
    <xf numFmtId="0" fontId="3" fillId="0" borderId="0" xfId="0" applyFont="1" applyFill="1" applyBorder="1"/>
    <xf numFmtId="0" fontId="0" fillId="0" borderId="0" xfId="0" applyFill="1" applyBorder="1"/>
    <xf numFmtId="3" fontId="0" fillId="0" borderId="0" xfId="0" applyNumberFormat="1" applyFill="1" applyBorder="1"/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3" fontId="3" fillId="0" borderId="8" xfId="0" applyNumberFormat="1" applyFont="1" applyBorder="1"/>
    <xf numFmtId="3" fontId="0" fillId="0" borderId="0" xfId="0" applyNumberFormat="1" applyAlignment="1">
      <alignment horizontal="right"/>
    </xf>
    <xf numFmtId="3" fontId="1" fillId="2" borderId="8" xfId="0" applyNumberFormat="1" applyFont="1" applyFill="1" applyBorder="1" applyAlignment="1">
      <alignment horizontal="center"/>
    </xf>
    <xf numFmtId="3" fontId="1" fillId="2" borderId="3" xfId="0" applyNumberFormat="1" applyFont="1" applyFill="1" applyBorder="1"/>
    <xf numFmtId="3" fontId="0" fillId="2" borderId="3" xfId="0" applyNumberFormat="1" applyFill="1" applyBorder="1"/>
    <xf numFmtId="3" fontId="4" fillId="0" borderId="0" xfId="0" applyNumberFormat="1" applyFont="1" applyAlignment="1">
      <alignment horizontal="right"/>
    </xf>
    <xf numFmtId="0" fontId="3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3" fontId="1" fillId="2" borderId="9" xfId="0" applyNumberFormat="1" applyFont="1" applyFill="1" applyBorder="1" applyAlignment="1">
      <alignment horizontal="center" vertical="center"/>
    </xf>
  </cellXfs>
  <cellStyles count="1">
    <cellStyle name="normáln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6"/>
  <sheetViews>
    <sheetView tabSelected="1" topLeftCell="B50" workbookViewId="0">
      <selection activeCell="D63" sqref="D63"/>
    </sheetView>
  </sheetViews>
  <sheetFormatPr defaultRowHeight="15"/>
  <cols>
    <col min="1" max="1" width="9.140625" hidden="1" customWidth="1"/>
    <col min="2" max="2" width="20.28515625" customWidth="1"/>
    <col min="3" max="3" width="50.140625" customWidth="1"/>
    <col min="4" max="4" width="10.140625" customWidth="1"/>
    <col min="5" max="5" width="8.140625" customWidth="1"/>
    <col min="6" max="6" width="8.28515625" hidden="1" customWidth="1"/>
    <col min="7" max="7" width="2.28515625" hidden="1" customWidth="1"/>
    <col min="8" max="8" width="9.5703125" style="13" bestFit="1" customWidth="1"/>
    <col min="9" max="9" width="1.85546875" customWidth="1"/>
  </cols>
  <sheetData>
    <row r="1" spans="2:10" hidden="1"/>
    <row r="2" spans="2:10" ht="15.75">
      <c r="B2" s="12" t="s">
        <v>0</v>
      </c>
      <c r="C2" s="1"/>
      <c r="D2" s="1"/>
      <c r="E2" s="1"/>
      <c r="F2" s="1"/>
      <c r="G2" s="1"/>
      <c r="H2" s="14"/>
    </row>
    <row r="3" spans="2:10">
      <c r="B3" t="s">
        <v>1</v>
      </c>
    </row>
    <row r="4" spans="2:10">
      <c r="B4" t="s">
        <v>2</v>
      </c>
    </row>
    <row r="6" spans="2:10" ht="15.75" thickBot="1"/>
    <row r="7" spans="2:10" ht="16.5" thickBot="1">
      <c r="B7" s="22" t="s">
        <v>67</v>
      </c>
      <c r="C7" s="23"/>
      <c r="D7" s="23"/>
      <c r="E7" s="23"/>
      <c r="F7" s="23"/>
      <c r="G7" s="23"/>
      <c r="H7" s="24"/>
    </row>
    <row r="8" spans="2:10" s="37" customFormat="1" ht="16.5" thickBot="1">
      <c r="B8" s="38"/>
      <c r="C8" s="39"/>
      <c r="D8" s="39"/>
      <c r="E8" s="39"/>
      <c r="F8" s="39"/>
      <c r="G8" s="39"/>
      <c r="H8" s="40"/>
    </row>
    <row r="9" spans="2:10" s="51" customFormat="1" ht="21" customHeight="1" thickBot="1">
      <c r="B9" s="49"/>
      <c r="C9" s="50"/>
      <c r="D9" s="52" t="s">
        <v>64</v>
      </c>
      <c r="E9" s="53" t="s">
        <v>65</v>
      </c>
      <c r="F9" s="54" t="s">
        <v>66</v>
      </c>
      <c r="G9" s="50"/>
      <c r="H9" s="55" t="s">
        <v>66</v>
      </c>
    </row>
    <row r="10" spans="2:10" s="37" customFormat="1" ht="15.75">
      <c r="B10" s="38"/>
      <c r="C10" s="39"/>
      <c r="D10" s="39"/>
      <c r="E10" s="39"/>
      <c r="F10" s="39"/>
      <c r="G10" s="39"/>
      <c r="H10" s="41" t="s">
        <v>68</v>
      </c>
      <c r="J10" s="42">
        <v>2019</v>
      </c>
    </row>
    <row r="11" spans="2:10" s="37" customFormat="1" ht="15.75">
      <c r="B11" s="38"/>
      <c r="C11" s="39"/>
      <c r="D11" s="39"/>
      <c r="E11" s="39"/>
      <c r="F11" s="39"/>
      <c r="G11" s="39"/>
      <c r="H11" s="41"/>
    </row>
    <row r="12" spans="2:10">
      <c r="H12" s="15" t="s">
        <v>9</v>
      </c>
      <c r="I12" s="2"/>
    </row>
    <row r="13" spans="2:10" ht="15.75">
      <c r="B13" s="26" t="s">
        <v>3</v>
      </c>
      <c r="C13" s="8"/>
      <c r="D13" s="16">
        <f t="shared" ref="D13:F13" si="0">SUM(D15:D18)</f>
        <v>44923.56</v>
      </c>
      <c r="E13" s="16">
        <f t="shared" si="0"/>
        <v>9762.7200000000012</v>
      </c>
      <c r="F13" s="16">
        <f t="shared" si="0"/>
        <v>54686.28</v>
      </c>
      <c r="G13" s="8"/>
      <c r="H13" s="16">
        <f>SUM(H15:H18)</f>
        <v>54685.83</v>
      </c>
      <c r="I13" s="4"/>
      <c r="J13" s="43">
        <f>SUM(J15:J18)</f>
        <v>66113.589999999982</v>
      </c>
    </row>
    <row r="14" spans="2:10">
      <c r="B14" t="s">
        <v>4</v>
      </c>
      <c r="I14" s="3"/>
      <c r="J14" s="13"/>
    </row>
    <row r="15" spans="2:10">
      <c r="B15" t="s">
        <v>5</v>
      </c>
      <c r="D15" s="13">
        <f>H15</f>
        <v>44737.38</v>
      </c>
      <c r="E15" s="13">
        <v>0</v>
      </c>
      <c r="F15" s="13">
        <f>SUM(D15:E15)</f>
        <v>44737.38</v>
      </c>
      <c r="H15" s="13">
        <v>44737.38</v>
      </c>
      <c r="I15" s="3"/>
      <c r="J15" s="13">
        <v>40624.18</v>
      </c>
    </row>
    <row r="16" spans="2:10">
      <c r="B16" t="s">
        <v>6</v>
      </c>
      <c r="D16" s="13">
        <v>0</v>
      </c>
      <c r="E16" s="13">
        <f>H16</f>
        <v>9576.5400000000009</v>
      </c>
      <c r="F16" s="13">
        <f>SUM(D16:E16)</f>
        <v>9576.5400000000009</v>
      </c>
      <c r="H16" s="13">
        <v>9576.5400000000009</v>
      </c>
      <c r="I16" s="3"/>
      <c r="J16" s="13">
        <v>25117.5</v>
      </c>
    </row>
    <row r="17" spans="2:10">
      <c r="B17" t="s">
        <v>40</v>
      </c>
      <c r="D17" s="13">
        <v>184.18</v>
      </c>
      <c r="E17" s="13">
        <v>184.18</v>
      </c>
      <c r="F17" s="13">
        <f t="shared" ref="F17:F18" si="1">SUM(D17:E17)</f>
        <v>368.36</v>
      </c>
      <c r="H17" s="13">
        <v>368.36</v>
      </c>
      <c r="I17" s="3"/>
      <c r="J17" s="13">
        <v>368.37</v>
      </c>
    </row>
    <row r="18" spans="2:10">
      <c r="B18" t="s">
        <v>7</v>
      </c>
      <c r="D18" s="13">
        <v>2</v>
      </c>
      <c r="E18" s="13">
        <v>2</v>
      </c>
      <c r="F18" s="13">
        <f t="shared" si="1"/>
        <v>4</v>
      </c>
      <c r="H18" s="13">
        <v>3.55</v>
      </c>
      <c r="I18" s="3"/>
      <c r="J18" s="13">
        <v>3.54</v>
      </c>
    </row>
    <row r="19" spans="2:10">
      <c r="J19" s="13"/>
    </row>
    <row r="20" spans="2:10">
      <c r="J20" s="13"/>
    </row>
    <row r="21" spans="2:10" ht="15.75">
      <c r="B21" s="26" t="s">
        <v>8</v>
      </c>
      <c r="C21" s="8"/>
      <c r="D21" s="16">
        <f t="shared" ref="D21:F21" si="2">D23+D30+D35+D37+D39+D45+D49+D51+D56</f>
        <v>3548.2911999999997</v>
      </c>
      <c r="E21" s="16">
        <f t="shared" si="2"/>
        <v>6071.9847</v>
      </c>
      <c r="F21" s="16">
        <f t="shared" si="2"/>
        <v>9620.2759000000005</v>
      </c>
      <c r="G21" s="8"/>
      <c r="H21" s="16">
        <f>H23+H30+H35+H37+H39+H45+H49+H51+H56</f>
        <v>9620.11</v>
      </c>
      <c r="J21" s="16">
        <f>J23+J30+J35+J37+J39+J45+J49+J51+J56</f>
        <v>27609.879999999997</v>
      </c>
    </row>
    <row r="22" spans="2:10">
      <c r="B22" t="s">
        <v>4</v>
      </c>
      <c r="J22" s="13"/>
    </row>
    <row r="23" spans="2:10">
      <c r="B23" s="1" t="s">
        <v>11</v>
      </c>
      <c r="D23" s="14">
        <f t="shared" ref="D23:E23" si="3">SUM(D24:D28)</f>
        <v>1620.9099999999999</v>
      </c>
      <c r="E23" s="14">
        <f t="shared" si="3"/>
        <v>970.91000000000008</v>
      </c>
      <c r="F23" s="14">
        <f>SUM(F24:F28)</f>
        <v>2591.8199999999997</v>
      </c>
      <c r="H23" s="14">
        <f>SUM(H24:H28)</f>
        <v>2591.8199999999997</v>
      </c>
      <c r="J23" s="14">
        <f>SUM(J24:J28)</f>
        <v>5792.43</v>
      </c>
    </row>
    <row r="24" spans="2:10">
      <c r="C24" s="6" t="s">
        <v>13</v>
      </c>
      <c r="D24" s="17">
        <f>H24</f>
        <v>650</v>
      </c>
      <c r="E24" s="17">
        <v>0</v>
      </c>
      <c r="F24" s="17">
        <f>SUM(D24:E24)</f>
        <v>650</v>
      </c>
      <c r="G24" s="6"/>
      <c r="H24" s="17">
        <v>650</v>
      </c>
      <c r="J24" s="17">
        <v>1800</v>
      </c>
    </row>
    <row r="25" spans="2:10">
      <c r="C25" s="6" t="s">
        <v>12</v>
      </c>
      <c r="D25" s="17">
        <f>H25/2</f>
        <v>856.1</v>
      </c>
      <c r="E25" s="17">
        <f>H25/2</f>
        <v>856.1</v>
      </c>
      <c r="F25" s="17">
        <f t="shared" ref="F25:F28" si="4">SUM(D25:E25)</f>
        <v>1712.2</v>
      </c>
      <c r="G25" s="6"/>
      <c r="H25" s="17">
        <v>1712.2</v>
      </c>
      <c r="J25" s="17">
        <v>1590</v>
      </c>
    </row>
    <row r="26" spans="2:10">
      <c r="C26" s="6" t="s">
        <v>10</v>
      </c>
      <c r="D26" s="17">
        <f>H26/2</f>
        <v>47.975000000000001</v>
      </c>
      <c r="E26" s="17">
        <f>H26/2</f>
        <v>47.975000000000001</v>
      </c>
      <c r="F26" s="17">
        <f t="shared" si="4"/>
        <v>95.95</v>
      </c>
      <c r="G26" s="6"/>
      <c r="H26" s="17">
        <v>95.95</v>
      </c>
      <c r="J26" s="17">
        <v>94.8</v>
      </c>
    </row>
    <row r="27" spans="2:10">
      <c r="C27" s="6" t="s">
        <v>36</v>
      </c>
      <c r="D27" s="17">
        <v>0</v>
      </c>
      <c r="E27" s="17">
        <v>0</v>
      </c>
      <c r="F27" s="17">
        <f t="shared" si="4"/>
        <v>0</v>
      </c>
      <c r="G27" s="6"/>
      <c r="H27" s="17">
        <v>0</v>
      </c>
      <c r="J27" s="17">
        <v>0</v>
      </c>
    </row>
    <row r="28" spans="2:10">
      <c r="C28" s="6" t="s">
        <v>37</v>
      </c>
      <c r="D28" s="17">
        <f>H28/2</f>
        <v>66.834999999999994</v>
      </c>
      <c r="E28" s="17">
        <f>H28/2</f>
        <v>66.834999999999994</v>
      </c>
      <c r="F28" s="17">
        <f t="shared" si="4"/>
        <v>133.66999999999999</v>
      </c>
      <c r="G28" s="6"/>
      <c r="H28" s="17">
        <v>133.66999999999999</v>
      </c>
      <c r="J28" s="17">
        <v>2307.63</v>
      </c>
    </row>
    <row r="29" spans="2:10">
      <c r="D29" s="13"/>
      <c r="E29" s="13"/>
      <c r="F29" s="13"/>
      <c r="J29" s="13"/>
    </row>
    <row r="30" spans="2:10">
      <c r="B30" s="1" t="s">
        <v>14</v>
      </c>
      <c r="D30" s="14">
        <f t="shared" ref="D30:F30" si="5">SUM(D31:D33)</f>
        <v>0</v>
      </c>
      <c r="E30" s="14">
        <f t="shared" si="5"/>
        <v>0</v>
      </c>
      <c r="F30" s="14">
        <f t="shared" si="5"/>
        <v>0</v>
      </c>
      <c r="H30" s="14">
        <f>SUM(H31:H33)</f>
        <v>0</v>
      </c>
      <c r="J30" s="14">
        <f>SUM(J31:J33)</f>
        <v>733.41000000000008</v>
      </c>
    </row>
    <row r="31" spans="2:10">
      <c r="C31" s="6" t="s">
        <v>15</v>
      </c>
      <c r="D31" s="17">
        <v>0</v>
      </c>
      <c r="E31" s="17">
        <v>0</v>
      </c>
      <c r="F31" s="17">
        <f>SUM(D31:E31)</f>
        <v>0</v>
      </c>
      <c r="G31" s="6"/>
      <c r="H31" s="17">
        <v>0</v>
      </c>
      <c r="J31" s="17">
        <v>37.5</v>
      </c>
    </row>
    <row r="32" spans="2:10">
      <c r="C32" s="6" t="s">
        <v>57</v>
      </c>
      <c r="D32" s="17">
        <v>0</v>
      </c>
      <c r="E32" s="17">
        <v>0</v>
      </c>
      <c r="F32" s="17">
        <f t="shared" ref="F32:F33" si="6">SUM(D32:E32)</f>
        <v>0</v>
      </c>
      <c r="G32" s="6"/>
      <c r="H32" s="17">
        <v>0</v>
      </c>
      <c r="J32" s="17">
        <v>690.07</v>
      </c>
    </row>
    <row r="33" spans="2:10">
      <c r="C33" s="6" t="s">
        <v>41</v>
      </c>
      <c r="D33" s="17">
        <v>0</v>
      </c>
      <c r="E33" s="17">
        <v>0</v>
      </c>
      <c r="F33" s="17">
        <f t="shared" si="6"/>
        <v>0</v>
      </c>
      <c r="G33" s="6"/>
      <c r="H33" s="17">
        <v>0</v>
      </c>
      <c r="J33" s="17">
        <v>5.84</v>
      </c>
    </row>
    <row r="34" spans="2:10">
      <c r="C34" s="6"/>
      <c r="D34" s="17"/>
      <c r="E34" s="17"/>
      <c r="F34" s="17"/>
      <c r="G34" s="6"/>
      <c r="J34" s="13"/>
    </row>
    <row r="35" spans="2:10">
      <c r="B35" s="1" t="s">
        <v>16</v>
      </c>
      <c r="D35" s="14">
        <v>0</v>
      </c>
      <c r="E35" s="14">
        <v>0</v>
      </c>
      <c r="F35" s="14">
        <f>SUM(D35:E35)</f>
        <v>0</v>
      </c>
      <c r="H35" s="14">
        <v>0</v>
      </c>
      <c r="J35" s="14">
        <v>373</v>
      </c>
    </row>
    <row r="36" spans="2:10">
      <c r="B36" s="1"/>
      <c r="D36" s="13"/>
      <c r="E36" s="13"/>
      <c r="F36" s="13"/>
      <c r="H36" s="14"/>
      <c r="J36" s="14"/>
    </row>
    <row r="37" spans="2:10">
      <c r="B37" s="1" t="s">
        <v>58</v>
      </c>
      <c r="D37" s="14">
        <v>0</v>
      </c>
      <c r="E37" s="14">
        <v>0</v>
      </c>
      <c r="F37" s="14">
        <f>SUM(D37:E37)</f>
        <v>0</v>
      </c>
      <c r="H37" s="14">
        <v>0</v>
      </c>
      <c r="J37" s="14">
        <v>76.900000000000006</v>
      </c>
    </row>
    <row r="38" spans="2:10">
      <c r="D38" s="13"/>
      <c r="E38" s="13"/>
      <c r="F38" s="13"/>
      <c r="J38" s="13"/>
    </row>
    <row r="39" spans="2:10">
      <c r="B39" s="1" t="s">
        <v>19</v>
      </c>
      <c r="D39" s="14">
        <f>SUM(D40:D43)</f>
        <v>1717.8812</v>
      </c>
      <c r="E39" s="14">
        <f t="shared" ref="E39:F39" si="7">SUM(E40:E43)</f>
        <v>4891.5747000000001</v>
      </c>
      <c r="F39" s="14">
        <f t="shared" si="7"/>
        <v>6609.4558999999999</v>
      </c>
      <c r="H39" s="14">
        <f>SUM(H40:H43)</f>
        <v>6609.29</v>
      </c>
      <c r="J39" s="14">
        <f>SUM(J40:J43)</f>
        <v>18906.14</v>
      </c>
    </row>
    <row r="40" spans="2:10">
      <c r="C40" s="6" t="s">
        <v>42</v>
      </c>
      <c r="D40" s="17">
        <f>972+400</f>
        <v>1372</v>
      </c>
      <c r="E40" s="17">
        <f>816+1278.62+972</f>
        <v>3066.62</v>
      </c>
      <c r="F40" s="17">
        <f>SUM(D40:E40)</f>
        <v>4438.62</v>
      </c>
      <c r="G40" s="6"/>
      <c r="H40" s="17">
        <f>SUM(F40)</f>
        <v>4438.62</v>
      </c>
      <c r="J40" s="17">
        <v>7215</v>
      </c>
    </row>
    <row r="41" spans="2:10">
      <c r="C41" s="6" t="s">
        <v>17</v>
      </c>
      <c r="D41" s="17">
        <v>0</v>
      </c>
      <c r="E41" s="17">
        <v>0</v>
      </c>
      <c r="F41" s="17">
        <f t="shared" ref="F41:F43" si="8">SUM(D41:E41)</f>
        <v>0</v>
      </c>
      <c r="G41" s="6"/>
      <c r="H41" s="17">
        <v>0</v>
      </c>
      <c r="J41" s="17">
        <v>5850</v>
      </c>
    </row>
    <row r="42" spans="2:10">
      <c r="C42" s="6" t="s">
        <v>43</v>
      </c>
      <c r="D42" s="17">
        <v>0</v>
      </c>
      <c r="E42" s="17">
        <f>H42</f>
        <v>840</v>
      </c>
      <c r="F42" s="17">
        <f t="shared" si="8"/>
        <v>840</v>
      </c>
      <c r="G42" s="6"/>
      <c r="H42" s="17">
        <v>840</v>
      </c>
      <c r="J42" s="17">
        <v>1640</v>
      </c>
    </row>
    <row r="43" spans="2:10">
      <c r="C43" s="6" t="s">
        <v>18</v>
      </c>
      <c r="D43" s="17">
        <f>1372*0.2521</f>
        <v>345.88119999999998</v>
      </c>
      <c r="E43" s="17">
        <f>3907*0.2521</f>
        <v>984.9547</v>
      </c>
      <c r="F43" s="17">
        <f t="shared" si="8"/>
        <v>1330.8359</v>
      </c>
      <c r="G43" s="6"/>
      <c r="H43" s="17">
        <v>1330.67</v>
      </c>
      <c r="J43" s="17">
        <v>4201.1400000000003</v>
      </c>
    </row>
    <row r="44" spans="2:10">
      <c r="D44" s="13"/>
      <c r="E44" s="13"/>
      <c r="F44" s="13"/>
      <c r="J44" s="13"/>
    </row>
    <row r="45" spans="2:10">
      <c r="B45" s="1" t="s">
        <v>20</v>
      </c>
      <c r="D45" s="14">
        <f t="shared" ref="D45:F45" si="9">SUM(D46:D47)</f>
        <v>0</v>
      </c>
      <c r="E45" s="14">
        <f t="shared" si="9"/>
        <v>0</v>
      </c>
      <c r="F45" s="14">
        <f t="shared" si="9"/>
        <v>0</v>
      </c>
      <c r="H45" s="14">
        <f>SUM(H46:H47)</f>
        <v>0</v>
      </c>
      <c r="J45" s="14">
        <f>SUM(J46:J47)</f>
        <v>128.97999999999999</v>
      </c>
    </row>
    <row r="46" spans="2:10">
      <c r="C46" s="6" t="s">
        <v>21</v>
      </c>
      <c r="D46" s="17">
        <v>0</v>
      </c>
      <c r="E46" s="17">
        <v>0</v>
      </c>
      <c r="F46" s="17">
        <f>SUM(D46:E46)</f>
        <v>0</v>
      </c>
      <c r="G46" s="6"/>
      <c r="H46" s="13">
        <v>0</v>
      </c>
      <c r="J46" s="13">
        <v>28.98</v>
      </c>
    </row>
    <row r="47" spans="2:10">
      <c r="C47" s="6" t="s">
        <v>59</v>
      </c>
      <c r="D47" s="17">
        <v>0</v>
      </c>
      <c r="E47" s="17">
        <v>0</v>
      </c>
      <c r="F47" s="17">
        <f>SUM(D47:E47)</f>
        <v>0</v>
      </c>
      <c r="G47" s="6"/>
      <c r="H47" s="13">
        <v>0</v>
      </c>
      <c r="J47" s="13">
        <v>100</v>
      </c>
    </row>
    <row r="48" spans="2:10">
      <c r="D48" s="13"/>
      <c r="E48" s="13"/>
      <c r="F48" s="13"/>
      <c r="J48" s="13"/>
    </row>
    <row r="49" spans="2:10">
      <c r="B49" s="1" t="s">
        <v>22</v>
      </c>
      <c r="C49" s="1"/>
      <c r="D49" s="14">
        <f>H49/2</f>
        <v>85</v>
      </c>
      <c r="E49" s="14">
        <f>H49/2</f>
        <v>85</v>
      </c>
      <c r="F49" s="14">
        <f>SUM(D49:E49)</f>
        <v>170</v>
      </c>
      <c r="G49" s="1"/>
      <c r="H49" s="14">
        <v>170</v>
      </c>
      <c r="J49" s="14">
        <v>50</v>
      </c>
    </row>
    <row r="50" spans="2:10">
      <c r="D50" s="13"/>
      <c r="E50" s="13"/>
      <c r="F50" s="13"/>
      <c r="J50" s="13"/>
    </row>
    <row r="51" spans="2:10">
      <c r="B51" s="1" t="s">
        <v>23</v>
      </c>
      <c r="C51" s="1"/>
      <c r="D51" s="14">
        <f t="shared" ref="D51:F51" si="10">SUM(D52:D54)</f>
        <v>124.5</v>
      </c>
      <c r="E51" s="14">
        <f t="shared" si="10"/>
        <v>124.5</v>
      </c>
      <c r="F51" s="14">
        <f t="shared" si="10"/>
        <v>249</v>
      </c>
      <c r="G51" s="1"/>
      <c r="H51" s="14">
        <f>SUM(H52:H54)</f>
        <v>249</v>
      </c>
      <c r="J51" s="14">
        <f>SUM(J52:J54)</f>
        <v>1183.02</v>
      </c>
    </row>
    <row r="52" spans="2:10">
      <c r="B52" s="1"/>
      <c r="C52" s="6" t="s">
        <v>60</v>
      </c>
      <c r="D52" s="17">
        <v>0</v>
      </c>
      <c r="E52" s="17">
        <v>0</v>
      </c>
      <c r="F52" s="17">
        <f>SUM(D52:E52)</f>
        <v>0</v>
      </c>
      <c r="G52" s="6"/>
      <c r="H52" s="17">
        <v>0</v>
      </c>
      <c r="I52" s="6"/>
      <c r="J52" s="17">
        <v>919.62</v>
      </c>
    </row>
    <row r="53" spans="2:10">
      <c r="C53" s="6" t="s">
        <v>24</v>
      </c>
      <c r="D53" s="17">
        <f>H53/2</f>
        <v>74.5</v>
      </c>
      <c r="E53" s="17">
        <f>H53/2</f>
        <v>74.5</v>
      </c>
      <c r="F53" s="17">
        <f t="shared" ref="F53:F54" si="11">SUM(D53:E53)</f>
        <v>149</v>
      </c>
      <c r="G53" s="6"/>
      <c r="H53" s="17">
        <v>149</v>
      </c>
      <c r="J53" s="17">
        <v>163.4</v>
      </c>
    </row>
    <row r="54" spans="2:10">
      <c r="C54" s="6" t="s">
        <v>25</v>
      </c>
      <c r="D54" s="17">
        <v>50</v>
      </c>
      <c r="E54" s="17">
        <v>50</v>
      </c>
      <c r="F54" s="17">
        <f t="shared" si="11"/>
        <v>100</v>
      </c>
      <c r="G54" s="6"/>
      <c r="H54" s="17">
        <v>100</v>
      </c>
      <c r="J54" s="17">
        <v>100</v>
      </c>
    </row>
    <row r="55" spans="2:10">
      <c r="D55" s="13"/>
      <c r="E55" s="13"/>
      <c r="F55" s="13"/>
      <c r="J55" s="13"/>
    </row>
    <row r="56" spans="2:10">
      <c r="B56" s="1" t="s">
        <v>39</v>
      </c>
      <c r="D56" s="14">
        <f t="shared" ref="D56:F56" si="12">SUM(D57:D57)</f>
        <v>0</v>
      </c>
      <c r="E56" s="14">
        <f t="shared" si="12"/>
        <v>0</v>
      </c>
      <c r="F56" s="14">
        <f t="shared" si="12"/>
        <v>0</v>
      </c>
      <c r="H56" s="14">
        <f>SUM(H57:H57)</f>
        <v>0</v>
      </c>
      <c r="J56" s="14">
        <f>SUM(J57:J57)</f>
        <v>366</v>
      </c>
    </row>
    <row r="57" spans="2:10">
      <c r="B57" s="1"/>
      <c r="C57" s="6" t="s">
        <v>38</v>
      </c>
      <c r="D57" s="17">
        <v>0</v>
      </c>
      <c r="E57" s="17">
        <v>0</v>
      </c>
      <c r="F57" s="17">
        <f>SUM(D57:E57)</f>
        <v>0</v>
      </c>
      <c r="G57" s="6"/>
      <c r="H57" s="17">
        <v>0</v>
      </c>
      <c r="J57" s="17">
        <v>366</v>
      </c>
    </row>
    <row r="58" spans="2:10">
      <c r="B58" s="1"/>
      <c r="C58" s="6"/>
      <c r="D58" s="17"/>
      <c r="E58" s="17"/>
      <c r="F58" s="17"/>
      <c r="G58" s="6"/>
      <c r="J58" s="13"/>
    </row>
    <row r="59" spans="2:10">
      <c r="B59" s="27" t="s">
        <v>44</v>
      </c>
      <c r="C59" s="28"/>
      <c r="D59" s="46"/>
      <c r="E59" s="46"/>
      <c r="F59" s="46"/>
      <c r="G59" s="28"/>
      <c r="H59" s="29" t="s">
        <v>9</v>
      </c>
      <c r="J59" s="45" t="s">
        <v>9</v>
      </c>
    </row>
    <row r="60" spans="2:10">
      <c r="B60" s="1" t="s">
        <v>26</v>
      </c>
      <c r="C60" s="1" t="s">
        <v>3</v>
      </c>
      <c r="D60" s="14">
        <f t="shared" ref="D60:F60" si="13">D13</f>
        <v>44923.56</v>
      </c>
      <c r="E60" s="14">
        <f t="shared" si="13"/>
        <v>9762.7200000000012</v>
      </c>
      <c r="F60" s="14">
        <f t="shared" si="13"/>
        <v>54686.28</v>
      </c>
      <c r="G60" s="1"/>
      <c r="H60" s="14">
        <f>H13</f>
        <v>54685.83</v>
      </c>
      <c r="J60" s="14">
        <f>J13</f>
        <v>66113.589999999982</v>
      </c>
    </row>
    <row r="61" spans="2:10" ht="15.75" customHeight="1">
      <c r="B61" s="1"/>
      <c r="C61" s="7" t="s">
        <v>8</v>
      </c>
      <c r="D61" s="19">
        <f t="shared" ref="D61:F61" si="14">D21</f>
        <v>3548.2911999999997</v>
      </c>
      <c r="E61" s="19">
        <f t="shared" si="14"/>
        <v>6071.9847</v>
      </c>
      <c r="F61" s="19">
        <f t="shared" si="14"/>
        <v>9620.2759000000005</v>
      </c>
      <c r="G61" s="7"/>
      <c r="H61" s="19">
        <f>H21</f>
        <v>9620.11</v>
      </c>
      <c r="J61" s="19">
        <f>J21</f>
        <v>27609.879999999997</v>
      </c>
    </row>
    <row r="62" spans="2:10">
      <c r="C62" t="s">
        <v>28</v>
      </c>
      <c r="D62" s="13">
        <f t="shared" ref="D62:F62" si="15">D60-D61</f>
        <v>41375.268799999998</v>
      </c>
      <c r="E62" s="13">
        <f t="shared" si="15"/>
        <v>3690.7353000000012</v>
      </c>
      <c r="F62" s="13">
        <f t="shared" si="15"/>
        <v>45066.004099999998</v>
      </c>
      <c r="H62" s="13">
        <f>H60-H61</f>
        <v>45065.72</v>
      </c>
      <c r="J62" s="13">
        <f>J60-J61</f>
        <v>38503.709999999985</v>
      </c>
    </row>
    <row r="63" spans="2:10">
      <c r="C63" t="s">
        <v>61</v>
      </c>
      <c r="D63" s="13">
        <f>D62*0.15</f>
        <v>6206.2903199999992</v>
      </c>
      <c r="E63" s="13">
        <f>E62*0.15</f>
        <v>553.61029500000018</v>
      </c>
      <c r="F63" s="13">
        <f>SUM(D63:E63)</f>
        <v>6759.9006149999996</v>
      </c>
      <c r="H63" s="13">
        <v>6759.86</v>
      </c>
      <c r="J63" s="13">
        <v>8178.88</v>
      </c>
    </row>
    <row r="64" spans="2:10">
      <c r="C64" s="1" t="s">
        <v>29</v>
      </c>
      <c r="D64" s="14">
        <f>D62-D63</f>
        <v>35168.978479999998</v>
      </c>
      <c r="E64" s="14">
        <f t="shared" ref="E64:F64" si="16">E62-E63</f>
        <v>3137.1250050000008</v>
      </c>
      <c r="F64" s="14">
        <f t="shared" si="16"/>
        <v>38306.103485</v>
      </c>
      <c r="G64" s="1"/>
      <c r="H64" s="14">
        <f>H62-H63</f>
        <v>38305.86</v>
      </c>
      <c r="J64" s="14">
        <f>J62-J63</f>
        <v>30324.829999999984</v>
      </c>
    </row>
    <row r="65" spans="2:10">
      <c r="C65" s="1"/>
      <c r="D65" s="14"/>
      <c r="E65" s="14"/>
      <c r="F65" s="14"/>
      <c r="G65" s="1"/>
      <c r="H65" s="14"/>
      <c r="J65" s="14"/>
    </row>
    <row r="66" spans="2:10">
      <c r="D66" s="13"/>
      <c r="E66" s="13"/>
      <c r="F66" s="13"/>
      <c r="J66" s="13"/>
    </row>
    <row r="67" spans="2:10">
      <c r="B67" s="27" t="s">
        <v>53</v>
      </c>
      <c r="C67" s="30"/>
      <c r="D67" s="47"/>
      <c r="E67" s="47"/>
      <c r="F67" s="47"/>
      <c r="G67" s="30"/>
      <c r="H67" s="29" t="s">
        <v>9</v>
      </c>
      <c r="J67" s="45" t="s">
        <v>9</v>
      </c>
    </row>
    <row r="68" spans="2:10">
      <c r="C68" t="s">
        <v>27</v>
      </c>
      <c r="D68" s="13"/>
      <c r="E68" s="13"/>
      <c r="F68" s="13"/>
      <c r="H68" s="13">
        <v>6759.86</v>
      </c>
      <c r="J68" s="13">
        <v>8178.88</v>
      </c>
    </row>
    <row r="69" spans="2:10">
      <c r="C69" t="s">
        <v>45</v>
      </c>
      <c r="D69" s="13"/>
      <c r="E69" s="13"/>
      <c r="F69" s="13"/>
      <c r="H69" s="13">
        <v>8995.58</v>
      </c>
      <c r="J69" s="13">
        <v>9812.2800000000007</v>
      </c>
    </row>
    <row r="70" spans="2:10">
      <c r="C70" t="s">
        <v>46</v>
      </c>
      <c r="D70" s="13"/>
      <c r="E70" s="13"/>
      <c r="F70" s="13"/>
      <c r="H70" s="13">
        <f>H69-H68</f>
        <v>2235.7200000000003</v>
      </c>
      <c r="J70" s="13">
        <f>J69-J68</f>
        <v>1633.4000000000005</v>
      </c>
    </row>
    <row r="71" spans="2:10">
      <c r="D71" s="13"/>
      <c r="E71" s="13"/>
      <c r="F71" s="13"/>
      <c r="J71" s="13"/>
    </row>
    <row r="72" spans="2:10">
      <c r="D72" s="13"/>
      <c r="E72" s="13"/>
      <c r="F72" s="13"/>
      <c r="J72" s="13"/>
    </row>
    <row r="73" spans="2:10">
      <c r="B73" s="27" t="s">
        <v>54</v>
      </c>
      <c r="C73" s="30"/>
      <c r="D73" s="47"/>
      <c r="E73" s="47"/>
      <c r="F73" s="47"/>
      <c r="G73" s="30"/>
      <c r="H73" s="29" t="s">
        <v>9</v>
      </c>
      <c r="J73" s="45" t="s">
        <v>9</v>
      </c>
    </row>
    <row r="74" spans="2:10">
      <c r="C74" s="31"/>
      <c r="D74" s="48"/>
      <c r="E74" s="31" t="s">
        <v>69</v>
      </c>
      <c r="F74" s="48"/>
      <c r="G74" s="31"/>
      <c r="H74" s="20" t="s">
        <v>70</v>
      </c>
      <c r="J74" s="20" t="s">
        <v>63</v>
      </c>
    </row>
    <row r="75" spans="2:10">
      <c r="B75" s="5"/>
      <c r="D75" s="13"/>
      <c r="F75" s="13"/>
      <c r="J75" s="13"/>
    </row>
    <row r="76" spans="2:10">
      <c r="B76" t="s">
        <v>30</v>
      </c>
      <c r="C76" s="13"/>
      <c r="D76" s="13"/>
      <c r="E76" s="13">
        <v>6199.01</v>
      </c>
      <c r="F76" s="13"/>
      <c r="G76" s="13"/>
      <c r="H76" s="13">
        <v>3821.25</v>
      </c>
      <c r="J76" s="13">
        <v>6199.01</v>
      </c>
    </row>
    <row r="77" spans="2:10">
      <c r="C77" s="11"/>
      <c r="D77" s="13"/>
      <c r="E77" s="11"/>
      <c r="F77" s="13"/>
      <c r="G77" s="11"/>
      <c r="J77" s="13"/>
    </row>
    <row r="78" spans="2:10">
      <c r="B78" t="s">
        <v>31</v>
      </c>
      <c r="C78" s="32"/>
      <c r="D78" s="44"/>
      <c r="E78" s="32">
        <v>0</v>
      </c>
      <c r="F78" s="44"/>
      <c r="G78" s="32"/>
      <c r="H78" s="13">
        <v>0</v>
      </c>
      <c r="J78" s="13">
        <v>0</v>
      </c>
    </row>
    <row r="79" spans="2:10">
      <c r="C79" s="11"/>
      <c r="D79" s="13"/>
      <c r="E79" s="11"/>
      <c r="F79" s="13"/>
      <c r="G79" s="11"/>
      <c r="J79" s="13"/>
    </row>
    <row r="80" spans="2:10">
      <c r="B80" t="s">
        <v>32</v>
      </c>
      <c r="C80" s="11"/>
      <c r="D80" s="13"/>
      <c r="E80" s="11">
        <v>181.84</v>
      </c>
      <c r="F80" s="13"/>
      <c r="G80" s="11"/>
      <c r="H80" s="13">
        <v>148.04</v>
      </c>
      <c r="J80" s="13">
        <v>181.84</v>
      </c>
    </row>
    <row r="81" spans="2:10">
      <c r="C81" s="11"/>
      <c r="D81" s="13"/>
      <c r="E81" s="11"/>
      <c r="F81" s="13"/>
      <c r="G81" s="11"/>
      <c r="J81" s="13"/>
    </row>
    <row r="82" spans="2:10">
      <c r="B82" t="s">
        <v>33</v>
      </c>
      <c r="C82" s="44"/>
      <c r="D82" s="44"/>
      <c r="E82" s="44">
        <v>125042.84</v>
      </c>
      <c r="F82" s="44"/>
      <c r="G82" s="44"/>
      <c r="H82" s="13">
        <v>162575.64000000001</v>
      </c>
      <c r="J82" s="13">
        <v>125042.84</v>
      </c>
    </row>
    <row r="83" spans="2:10">
      <c r="B83" t="s">
        <v>34</v>
      </c>
      <c r="C83" s="44"/>
      <c r="D83" s="44"/>
      <c r="E83" s="44">
        <v>35449.89</v>
      </c>
      <c r="F83" s="44"/>
      <c r="G83" s="44"/>
      <c r="H83" s="13">
        <v>35452.769999999997</v>
      </c>
      <c r="J83" s="13">
        <v>35449.89</v>
      </c>
    </row>
    <row r="84" spans="2:10">
      <c r="J84" s="13"/>
    </row>
    <row r="85" spans="2:10">
      <c r="J85" s="13"/>
    </row>
    <row r="86" spans="2:10">
      <c r="B86" s="1"/>
      <c r="C86" s="1"/>
      <c r="D86" s="1"/>
      <c r="E86" s="1"/>
      <c r="F86" s="1"/>
      <c r="G86" s="1"/>
      <c r="H86" s="14"/>
      <c r="J86" s="14"/>
    </row>
    <row r="87" spans="2:10">
      <c r="B87" s="1"/>
      <c r="C87" s="33"/>
      <c r="D87" s="33"/>
      <c r="E87" s="33"/>
      <c r="F87" s="33"/>
      <c r="G87" s="33"/>
      <c r="H87" s="34"/>
      <c r="J87" s="34"/>
    </row>
    <row r="88" spans="2:10">
      <c r="J88" s="13"/>
    </row>
    <row r="89" spans="2:10">
      <c r="J89" s="13"/>
    </row>
    <row r="90" spans="2:10">
      <c r="J90" s="13"/>
    </row>
    <row r="91" spans="2:10">
      <c r="J91" s="13"/>
    </row>
    <row r="92" spans="2:10">
      <c r="C92" s="1"/>
      <c r="D92" s="1"/>
      <c r="E92" s="1"/>
      <c r="F92" s="1"/>
      <c r="G92" s="1"/>
      <c r="H92" s="14"/>
      <c r="J92" s="14"/>
    </row>
    <row r="93" spans="2:10">
      <c r="J93" s="13"/>
    </row>
    <row r="94" spans="2:10">
      <c r="J94" s="13"/>
    </row>
    <row r="95" spans="2:10">
      <c r="J95" s="13"/>
    </row>
    <row r="96" spans="2:10">
      <c r="J96" s="13"/>
    </row>
    <row r="97" spans="10:10">
      <c r="J97" s="13"/>
    </row>
    <row r="98" spans="10:10">
      <c r="J98" s="13"/>
    </row>
    <row r="99" spans="10:10">
      <c r="J99" s="13"/>
    </row>
    <row r="100" spans="10:10">
      <c r="J100" s="13"/>
    </row>
    <row r="101" spans="10:10">
      <c r="J101" s="13"/>
    </row>
    <row r="102" spans="10:10">
      <c r="J102" s="13"/>
    </row>
    <row r="103" spans="10:10">
      <c r="J103" s="13"/>
    </row>
    <row r="104" spans="10:10">
      <c r="J104" s="13"/>
    </row>
    <row r="105" spans="10:10">
      <c r="J105" s="13"/>
    </row>
    <row r="106" spans="10:10">
      <c r="J106" s="13"/>
    </row>
  </sheetData>
  <pageMargins left="0.31496062992125984" right="0" top="0.74803149606299213" bottom="0.74803149606299213" header="0.31496062992125984" footer="0.31496062992125984"/>
  <pageSetup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26"/>
  <sheetViews>
    <sheetView topLeftCell="B2" workbookViewId="0">
      <pane ySplit="8" topLeftCell="A55" activePane="bottomLeft" state="frozen"/>
      <selection activeCell="B2" sqref="B2"/>
      <selection pane="bottomLeft" activeCell="D63" sqref="D63"/>
    </sheetView>
  </sheetViews>
  <sheetFormatPr defaultRowHeight="15"/>
  <cols>
    <col min="1" max="1" width="9.140625" hidden="1" customWidth="1"/>
    <col min="2" max="2" width="20.28515625" customWidth="1"/>
    <col min="3" max="3" width="50.140625" customWidth="1"/>
    <col min="4" max="4" width="10.140625" customWidth="1"/>
    <col min="5" max="5" width="8.140625" customWidth="1"/>
    <col min="6" max="6" width="8.28515625" hidden="1" customWidth="1"/>
    <col min="7" max="7" width="2.28515625" hidden="1" customWidth="1"/>
    <col min="8" max="8" width="9.5703125" style="13" bestFit="1" customWidth="1"/>
    <col min="9" max="9" width="1.85546875" customWidth="1"/>
  </cols>
  <sheetData>
    <row r="1" spans="2:10" hidden="1"/>
    <row r="2" spans="2:10" ht="15.75">
      <c r="B2" s="12" t="s">
        <v>0</v>
      </c>
      <c r="C2" s="1"/>
      <c r="D2" s="1"/>
      <c r="E2" s="1"/>
      <c r="F2" s="1"/>
      <c r="G2" s="1"/>
      <c r="H2" s="14"/>
    </row>
    <row r="3" spans="2:10">
      <c r="B3" t="s">
        <v>1</v>
      </c>
    </row>
    <row r="4" spans="2:10">
      <c r="B4" t="s">
        <v>2</v>
      </c>
    </row>
    <row r="6" spans="2:10" ht="15.75" thickBot="1"/>
    <row r="7" spans="2:10" ht="16.5" thickBot="1">
      <c r="B7" s="22" t="s">
        <v>55</v>
      </c>
      <c r="C7" s="23"/>
      <c r="D7" s="23"/>
      <c r="E7" s="23"/>
      <c r="F7" s="23"/>
      <c r="G7" s="23"/>
      <c r="H7" s="24"/>
    </row>
    <row r="8" spans="2:10" s="37" customFormat="1" ht="16.5" thickBot="1">
      <c r="B8" s="38"/>
      <c r="C8" s="39"/>
      <c r="D8" s="39"/>
      <c r="E8" s="39"/>
      <c r="F8" s="39"/>
      <c r="G8" s="39"/>
      <c r="H8" s="40"/>
    </row>
    <row r="9" spans="2:10" s="51" customFormat="1" ht="21" customHeight="1" thickBot="1">
      <c r="B9" s="49"/>
      <c r="C9" s="50"/>
      <c r="D9" s="52" t="s">
        <v>64</v>
      </c>
      <c r="E9" s="53" t="s">
        <v>65</v>
      </c>
      <c r="F9" s="54" t="s">
        <v>66</v>
      </c>
      <c r="G9" s="50"/>
      <c r="H9" s="55" t="s">
        <v>66</v>
      </c>
    </row>
    <row r="10" spans="2:10" s="37" customFormat="1" ht="15.75">
      <c r="B10" s="38"/>
      <c r="C10" s="39"/>
      <c r="D10" s="39"/>
      <c r="E10" s="39"/>
      <c r="F10" s="39"/>
      <c r="G10" s="39"/>
      <c r="H10" s="41" t="s">
        <v>56</v>
      </c>
      <c r="J10" s="42">
        <v>2018</v>
      </c>
    </row>
    <row r="11" spans="2:10" s="37" customFormat="1" ht="15.75">
      <c r="B11" s="38"/>
      <c r="C11" s="39"/>
      <c r="D11" s="39"/>
      <c r="E11" s="39"/>
      <c r="F11" s="39"/>
      <c r="G11" s="39"/>
      <c r="H11" s="41"/>
    </row>
    <row r="12" spans="2:10">
      <c r="H12" s="15" t="s">
        <v>9</v>
      </c>
      <c r="I12" s="2"/>
    </row>
    <row r="13" spans="2:10" ht="15.75">
      <c r="B13" s="26" t="s">
        <v>3</v>
      </c>
      <c r="C13" s="8"/>
      <c r="D13" s="16">
        <f t="shared" ref="D13:F13" si="0">SUM(D15:D18)</f>
        <v>40810.18</v>
      </c>
      <c r="E13" s="16">
        <f t="shared" si="0"/>
        <v>25304.18</v>
      </c>
      <c r="F13" s="16">
        <f t="shared" si="0"/>
        <v>66114.36</v>
      </c>
      <c r="G13" s="8"/>
      <c r="H13" s="16">
        <f>SUM(H15:H18)</f>
        <v>66113.589999999982</v>
      </c>
      <c r="I13" s="4"/>
      <c r="J13" s="43">
        <f>SUM(J15:J18)</f>
        <v>66990</v>
      </c>
    </row>
    <row r="14" spans="2:10">
      <c r="B14" t="s">
        <v>4</v>
      </c>
      <c r="I14" s="3"/>
      <c r="J14" s="13"/>
    </row>
    <row r="15" spans="2:10">
      <c r="B15" t="s">
        <v>5</v>
      </c>
      <c r="D15" s="13">
        <v>40624</v>
      </c>
      <c r="E15" s="13">
        <v>0</v>
      </c>
      <c r="F15" s="13">
        <f>SUM(D15:E15)</f>
        <v>40624</v>
      </c>
      <c r="H15" s="13">
        <v>40624.18</v>
      </c>
      <c r="I15" s="3"/>
      <c r="J15" s="13">
        <v>39955</v>
      </c>
    </row>
    <row r="16" spans="2:10">
      <c r="B16" t="s">
        <v>6</v>
      </c>
      <c r="D16" s="13">
        <v>0</v>
      </c>
      <c r="E16" s="13">
        <v>25118</v>
      </c>
      <c r="F16" s="13">
        <f>SUM(D16:E16)</f>
        <v>25118</v>
      </c>
      <c r="H16" s="13">
        <v>25117.5</v>
      </c>
      <c r="I16" s="3"/>
      <c r="J16" s="13">
        <v>26549</v>
      </c>
    </row>
    <row r="17" spans="2:10">
      <c r="B17" t="s">
        <v>40</v>
      </c>
      <c r="D17" s="13">
        <v>184.18</v>
      </c>
      <c r="E17" s="13">
        <v>184.18</v>
      </c>
      <c r="F17" s="13">
        <f t="shared" ref="F17:F18" si="1">SUM(D17:E17)</f>
        <v>368.36</v>
      </c>
      <c r="H17" s="13">
        <v>368.37</v>
      </c>
      <c r="I17" s="3"/>
      <c r="J17" s="13">
        <v>482</v>
      </c>
    </row>
    <row r="18" spans="2:10">
      <c r="B18" t="s">
        <v>7</v>
      </c>
      <c r="D18" s="13">
        <v>2</v>
      </c>
      <c r="E18" s="13">
        <v>2</v>
      </c>
      <c r="F18" s="13">
        <f t="shared" si="1"/>
        <v>4</v>
      </c>
      <c r="H18" s="13">
        <v>3.54</v>
      </c>
      <c r="I18" s="3"/>
      <c r="J18" s="13">
        <v>4</v>
      </c>
    </row>
    <row r="19" spans="2:10">
      <c r="J19" s="13"/>
    </row>
    <row r="20" spans="2:10">
      <c r="J20" s="13"/>
    </row>
    <row r="21" spans="2:10" ht="15.75">
      <c r="B21" s="26" t="s">
        <v>8</v>
      </c>
      <c r="C21" s="8"/>
      <c r="D21" s="16">
        <f t="shared" ref="D21:F21" si="2">D23+D30+D35+D37+D39+D45+D49+D51+D56</f>
        <v>11441.339999999998</v>
      </c>
      <c r="E21" s="16">
        <f t="shared" si="2"/>
        <v>16168.72</v>
      </c>
      <c r="F21" s="16">
        <f t="shared" si="2"/>
        <v>27610.059999999998</v>
      </c>
      <c r="G21" s="8"/>
      <c r="H21" s="16">
        <f>H23+H30+H35+H37+H39+H45+H49+H51+H56</f>
        <v>27610.1</v>
      </c>
      <c r="J21" s="43">
        <f>J23+J30+J35+J37+J39+J45+J49+J51+J56</f>
        <v>20722</v>
      </c>
    </row>
    <row r="22" spans="2:10">
      <c r="B22" t="s">
        <v>4</v>
      </c>
      <c r="J22" s="13"/>
    </row>
    <row r="23" spans="2:10">
      <c r="B23" s="1" t="s">
        <v>11</v>
      </c>
      <c r="D23" s="14">
        <f t="shared" ref="D23:E23" si="3">SUM(D24:D28)</f>
        <v>3146.21</v>
      </c>
      <c r="E23" s="14">
        <f t="shared" si="3"/>
        <v>2646.21</v>
      </c>
      <c r="F23" s="14">
        <f>SUM(F24:F28)</f>
        <v>5792.42</v>
      </c>
      <c r="H23" s="14">
        <f>SUM(H24:H28)</f>
        <v>5792.43</v>
      </c>
      <c r="J23" s="14">
        <f>SUM(J24:J28)</f>
        <v>4415</v>
      </c>
    </row>
    <row r="24" spans="2:10">
      <c r="C24" s="6" t="s">
        <v>13</v>
      </c>
      <c r="D24" s="17">
        <v>1150</v>
      </c>
      <c r="E24" s="17">
        <v>650</v>
      </c>
      <c r="F24" s="17">
        <f>SUM(D24:E24)</f>
        <v>1800</v>
      </c>
      <c r="G24" s="6"/>
      <c r="H24" s="17">
        <v>1800</v>
      </c>
      <c r="J24" s="17">
        <v>900</v>
      </c>
    </row>
    <row r="25" spans="2:10">
      <c r="C25" s="6" t="s">
        <v>12</v>
      </c>
      <c r="D25" s="17">
        <v>795</v>
      </c>
      <c r="E25" s="17">
        <v>795</v>
      </c>
      <c r="F25" s="17">
        <f t="shared" ref="F25:F28" si="4">SUM(D25:E25)</f>
        <v>1590</v>
      </c>
      <c r="G25" s="6"/>
      <c r="H25" s="17">
        <v>1590</v>
      </c>
      <c r="J25" s="17">
        <v>1850</v>
      </c>
    </row>
    <row r="26" spans="2:10">
      <c r="C26" s="6" t="s">
        <v>10</v>
      </c>
      <c r="D26" s="17">
        <v>47.4</v>
      </c>
      <c r="E26" s="17">
        <v>47.4</v>
      </c>
      <c r="F26" s="17">
        <f t="shared" si="4"/>
        <v>94.8</v>
      </c>
      <c r="G26" s="6"/>
      <c r="H26" s="17">
        <v>94.8</v>
      </c>
      <c r="J26" s="17">
        <v>79</v>
      </c>
    </row>
    <row r="27" spans="2:10">
      <c r="C27" s="6" t="s">
        <v>36</v>
      </c>
      <c r="D27" s="17">
        <v>0</v>
      </c>
      <c r="E27" s="17">
        <v>0</v>
      </c>
      <c r="F27" s="17">
        <f t="shared" si="4"/>
        <v>0</v>
      </c>
      <c r="G27" s="6"/>
      <c r="H27" s="17">
        <v>0</v>
      </c>
      <c r="J27" s="17">
        <v>400</v>
      </c>
    </row>
    <row r="28" spans="2:10">
      <c r="C28" s="6" t="s">
        <v>37</v>
      </c>
      <c r="D28" s="17">
        <v>1153.81</v>
      </c>
      <c r="E28" s="17">
        <v>1153.81</v>
      </c>
      <c r="F28" s="17">
        <f t="shared" si="4"/>
        <v>2307.62</v>
      </c>
      <c r="G28" s="6"/>
      <c r="H28" s="17">
        <v>2307.63</v>
      </c>
      <c r="J28" s="17">
        <v>1186</v>
      </c>
    </row>
    <row r="29" spans="2:10">
      <c r="D29" s="13"/>
      <c r="E29" s="13"/>
      <c r="F29" s="13"/>
      <c r="J29" s="13"/>
    </row>
    <row r="30" spans="2:10">
      <c r="B30" s="1" t="s">
        <v>14</v>
      </c>
      <c r="D30" s="14">
        <f t="shared" ref="D30:F30" si="5">SUM(D31:D33)</f>
        <v>366.7</v>
      </c>
      <c r="E30" s="14">
        <f t="shared" si="5"/>
        <v>366.7</v>
      </c>
      <c r="F30" s="14">
        <f t="shared" si="5"/>
        <v>733.4</v>
      </c>
      <c r="H30" s="14">
        <f>SUM(H31:H33)</f>
        <v>733.41000000000008</v>
      </c>
      <c r="J30" s="14">
        <f>SUM(J31:J33)</f>
        <v>143</v>
      </c>
    </row>
    <row r="31" spans="2:10">
      <c r="C31" s="6" t="s">
        <v>15</v>
      </c>
      <c r="D31" s="17">
        <v>18.75</v>
      </c>
      <c r="E31" s="17">
        <v>18.75</v>
      </c>
      <c r="F31" s="17">
        <f>SUM(D31:E31)</f>
        <v>37.5</v>
      </c>
      <c r="G31" s="6"/>
      <c r="H31" s="17">
        <v>37.5</v>
      </c>
      <c r="J31" s="17">
        <v>49</v>
      </c>
    </row>
    <row r="32" spans="2:10">
      <c r="C32" s="6" t="s">
        <v>57</v>
      </c>
      <c r="D32" s="17">
        <v>345.03</v>
      </c>
      <c r="E32" s="17">
        <v>345.03</v>
      </c>
      <c r="F32" s="17">
        <f t="shared" ref="F32:F33" si="6">SUM(D32:E32)</f>
        <v>690.06</v>
      </c>
      <c r="G32" s="6"/>
      <c r="H32" s="17">
        <v>690.07</v>
      </c>
      <c r="J32" s="17">
        <v>0</v>
      </c>
    </row>
    <row r="33" spans="2:10">
      <c r="C33" s="6" t="s">
        <v>41</v>
      </c>
      <c r="D33" s="17">
        <v>2.92</v>
      </c>
      <c r="E33" s="17">
        <v>2.92</v>
      </c>
      <c r="F33" s="17">
        <f t="shared" si="6"/>
        <v>5.84</v>
      </c>
      <c r="G33" s="6"/>
      <c r="H33" s="17">
        <v>5.84</v>
      </c>
      <c r="J33" s="17">
        <v>94</v>
      </c>
    </row>
    <row r="34" spans="2:10">
      <c r="C34" s="6"/>
      <c r="D34" s="17"/>
      <c r="E34" s="17"/>
      <c r="F34" s="17"/>
      <c r="G34" s="6"/>
      <c r="J34" s="13"/>
    </row>
    <row r="35" spans="2:10">
      <c r="B35" s="1" t="s">
        <v>16</v>
      </c>
      <c r="D35" s="14">
        <v>186.6</v>
      </c>
      <c r="E35" s="14">
        <v>186.6</v>
      </c>
      <c r="F35" s="14">
        <f>SUM(D35:E35)</f>
        <v>373.2</v>
      </c>
      <c r="H35" s="14">
        <v>373.19</v>
      </c>
      <c r="J35" s="14">
        <v>223</v>
      </c>
    </row>
    <row r="36" spans="2:10">
      <c r="B36" s="1"/>
      <c r="D36" s="13"/>
      <c r="E36" s="13"/>
      <c r="F36" s="13"/>
      <c r="H36" s="14"/>
      <c r="J36" s="14"/>
    </row>
    <row r="37" spans="2:10">
      <c r="B37" s="1" t="s">
        <v>58</v>
      </c>
      <c r="D37" s="14">
        <v>38.450000000000003</v>
      </c>
      <c r="E37" s="14">
        <v>38.450000000000003</v>
      </c>
      <c r="F37" s="14">
        <f>SUM(D37:E37)</f>
        <v>76.900000000000006</v>
      </c>
      <c r="H37" s="14">
        <v>76.900000000000006</v>
      </c>
      <c r="J37" s="14">
        <v>0</v>
      </c>
    </row>
    <row r="38" spans="2:10">
      <c r="D38" s="13"/>
      <c r="E38" s="13"/>
      <c r="F38" s="13"/>
      <c r="J38" s="13"/>
    </row>
    <row r="39" spans="2:10">
      <c r="B39" s="1" t="s">
        <v>19</v>
      </c>
      <c r="D39" s="14">
        <f>SUM(D40:D43)</f>
        <v>6429.57</v>
      </c>
      <c r="E39" s="14">
        <f t="shared" ref="E39:F39" si="7">SUM(E40:E43)</f>
        <v>12476.57</v>
      </c>
      <c r="F39" s="14">
        <f t="shared" si="7"/>
        <v>18906.14</v>
      </c>
      <c r="H39" s="14">
        <f>SUM(H40:H43)</f>
        <v>18906.14</v>
      </c>
      <c r="J39" s="14">
        <f>SUM(J40:J43)</f>
        <v>15232</v>
      </c>
    </row>
    <row r="40" spans="2:10">
      <c r="C40" s="6" t="s">
        <v>42</v>
      </c>
      <c r="D40" s="17">
        <v>1404</v>
      </c>
      <c r="E40" s="17">
        <v>5811</v>
      </c>
      <c r="F40" s="17">
        <f>SUM(D40:E40)</f>
        <v>7215</v>
      </c>
      <c r="G40" s="6"/>
      <c r="H40" s="17">
        <v>7215</v>
      </c>
      <c r="J40" s="17">
        <v>6883</v>
      </c>
    </row>
    <row r="41" spans="2:10">
      <c r="C41" s="6" t="s">
        <v>17</v>
      </c>
      <c r="D41" s="17">
        <v>2925</v>
      </c>
      <c r="E41" s="17">
        <v>2925</v>
      </c>
      <c r="F41" s="17">
        <f t="shared" ref="F41:F43" si="8">SUM(D41:E41)</f>
        <v>5850</v>
      </c>
      <c r="G41" s="6"/>
      <c r="H41" s="17">
        <v>5850</v>
      </c>
      <c r="J41" s="17">
        <v>4335</v>
      </c>
    </row>
    <row r="42" spans="2:10">
      <c r="C42" s="6" t="s">
        <v>43</v>
      </c>
      <c r="D42" s="17">
        <v>0</v>
      </c>
      <c r="E42" s="17">
        <v>1640</v>
      </c>
      <c r="F42" s="17">
        <f t="shared" si="8"/>
        <v>1640</v>
      </c>
      <c r="G42" s="6"/>
      <c r="H42" s="17">
        <v>1640</v>
      </c>
      <c r="J42" s="17">
        <v>784</v>
      </c>
    </row>
    <row r="43" spans="2:10">
      <c r="C43" s="6" t="s">
        <v>18</v>
      </c>
      <c r="D43" s="17">
        <v>2100.5700000000002</v>
      </c>
      <c r="E43" s="17">
        <v>2100.5700000000002</v>
      </c>
      <c r="F43" s="17">
        <f t="shared" si="8"/>
        <v>4201.1400000000003</v>
      </c>
      <c r="G43" s="6"/>
      <c r="H43" s="17">
        <v>4201.1400000000003</v>
      </c>
      <c r="J43" s="17">
        <v>3230</v>
      </c>
    </row>
    <row r="44" spans="2:10">
      <c r="D44" s="13"/>
      <c r="E44" s="13"/>
      <c r="F44" s="13"/>
      <c r="J44" s="13"/>
    </row>
    <row r="45" spans="2:10">
      <c r="B45" s="1" t="s">
        <v>20</v>
      </c>
      <c r="D45" s="14">
        <f t="shared" ref="D45:F45" si="9">SUM(D46:D47)</f>
        <v>14.49</v>
      </c>
      <c r="E45" s="14">
        <f t="shared" si="9"/>
        <v>114.49</v>
      </c>
      <c r="F45" s="14">
        <f t="shared" si="9"/>
        <v>128.97999999999999</v>
      </c>
      <c r="H45" s="14">
        <f>SUM(H46:H47)</f>
        <v>128.97999999999999</v>
      </c>
      <c r="J45" s="14">
        <f>SUM(J46:J47)</f>
        <v>20</v>
      </c>
    </row>
    <row r="46" spans="2:10">
      <c r="C46" s="6" t="s">
        <v>21</v>
      </c>
      <c r="D46" s="17">
        <v>14.49</v>
      </c>
      <c r="E46" s="17">
        <v>14.49</v>
      </c>
      <c r="F46" s="17">
        <f>SUM(D46:E46)</f>
        <v>28.98</v>
      </c>
      <c r="G46" s="6"/>
      <c r="H46" s="13">
        <v>28.98</v>
      </c>
      <c r="J46" s="13">
        <v>20</v>
      </c>
    </row>
    <row r="47" spans="2:10">
      <c r="C47" s="6" t="s">
        <v>59</v>
      </c>
      <c r="D47" s="17">
        <v>0</v>
      </c>
      <c r="E47" s="17">
        <v>100</v>
      </c>
      <c r="F47" s="17">
        <f>SUM(D47:E47)</f>
        <v>100</v>
      </c>
      <c r="G47" s="6"/>
      <c r="H47" s="13">
        <v>100</v>
      </c>
      <c r="J47" s="13">
        <v>0</v>
      </c>
    </row>
    <row r="48" spans="2:10">
      <c r="D48" s="13"/>
      <c r="E48" s="13"/>
      <c r="F48" s="13"/>
      <c r="J48" s="13"/>
    </row>
    <row r="49" spans="2:10">
      <c r="B49" s="1" t="s">
        <v>22</v>
      </c>
      <c r="C49" s="1"/>
      <c r="D49" s="14">
        <v>25</v>
      </c>
      <c r="E49" s="14">
        <v>25</v>
      </c>
      <c r="F49" s="14">
        <f>SUM(D49:E49)</f>
        <v>50</v>
      </c>
      <c r="G49" s="1"/>
      <c r="H49" s="14">
        <v>50</v>
      </c>
      <c r="J49" s="14">
        <v>50</v>
      </c>
    </row>
    <row r="50" spans="2:10">
      <c r="D50" s="13"/>
      <c r="E50" s="13"/>
      <c r="F50" s="13"/>
      <c r="J50" s="13"/>
    </row>
    <row r="51" spans="2:10">
      <c r="B51" s="1" t="s">
        <v>23</v>
      </c>
      <c r="C51" s="1"/>
      <c r="D51" s="14">
        <f t="shared" ref="D51:F51" si="10">SUM(D52:D54)</f>
        <v>1051.3200000000002</v>
      </c>
      <c r="E51" s="14">
        <f t="shared" si="10"/>
        <v>131.69999999999999</v>
      </c>
      <c r="F51" s="14">
        <f t="shared" si="10"/>
        <v>1183.02</v>
      </c>
      <c r="G51" s="1"/>
      <c r="H51" s="14">
        <f>SUM(H52:H54)</f>
        <v>1183.02</v>
      </c>
      <c r="J51" s="14">
        <f>SUM(J53:J54)</f>
        <v>302</v>
      </c>
    </row>
    <row r="52" spans="2:10">
      <c r="B52" s="1"/>
      <c r="C52" s="6" t="s">
        <v>60</v>
      </c>
      <c r="D52" s="17">
        <v>919.62</v>
      </c>
      <c r="E52" s="17">
        <v>0</v>
      </c>
      <c r="F52" s="17">
        <f>SUM(D52:E52)</f>
        <v>919.62</v>
      </c>
      <c r="G52" s="6"/>
      <c r="H52" s="17">
        <v>919.62</v>
      </c>
      <c r="I52" s="6"/>
      <c r="J52" s="17">
        <v>0</v>
      </c>
    </row>
    <row r="53" spans="2:10">
      <c r="C53" s="6" t="s">
        <v>24</v>
      </c>
      <c r="D53" s="17">
        <v>81.7</v>
      </c>
      <c r="E53" s="17">
        <v>81.7</v>
      </c>
      <c r="F53" s="17">
        <f t="shared" ref="F53:F54" si="11">SUM(D53:E53)</f>
        <v>163.4</v>
      </c>
      <c r="G53" s="6"/>
      <c r="H53" s="17">
        <v>163.4</v>
      </c>
      <c r="J53" s="17">
        <v>202</v>
      </c>
    </row>
    <row r="54" spans="2:10">
      <c r="C54" s="6" t="s">
        <v>25</v>
      </c>
      <c r="D54" s="17">
        <v>50</v>
      </c>
      <c r="E54" s="17">
        <v>50</v>
      </c>
      <c r="F54" s="17">
        <f t="shared" si="11"/>
        <v>100</v>
      </c>
      <c r="G54" s="6"/>
      <c r="H54" s="17">
        <v>100</v>
      </c>
      <c r="J54" s="17">
        <v>100</v>
      </c>
    </row>
    <row r="55" spans="2:10">
      <c r="D55" s="13"/>
      <c r="E55" s="13"/>
      <c r="F55" s="13"/>
      <c r="J55" s="13"/>
    </row>
    <row r="56" spans="2:10">
      <c r="B56" s="1" t="s">
        <v>39</v>
      </c>
      <c r="D56" s="14">
        <f t="shared" ref="D56:F56" si="12">SUM(D57:D57)</f>
        <v>183</v>
      </c>
      <c r="E56" s="14">
        <f t="shared" si="12"/>
        <v>183</v>
      </c>
      <c r="F56" s="14">
        <f t="shared" si="12"/>
        <v>366</v>
      </c>
      <c r="H56" s="14">
        <f>SUM(H57:H57)</f>
        <v>366.03</v>
      </c>
      <c r="J56" s="14">
        <f>SUM(J57:J57)</f>
        <v>337</v>
      </c>
    </row>
    <row r="57" spans="2:10">
      <c r="B57" s="1"/>
      <c r="C57" s="6" t="s">
        <v>38</v>
      </c>
      <c r="D57" s="17">
        <v>183</v>
      </c>
      <c r="E57" s="17">
        <v>183</v>
      </c>
      <c r="F57" s="17">
        <f>SUM(D57:E57)</f>
        <v>366</v>
      </c>
      <c r="G57" s="6"/>
      <c r="H57" s="17">
        <f>358.83+7.2</f>
        <v>366.03</v>
      </c>
      <c r="J57" s="17">
        <v>337</v>
      </c>
    </row>
    <row r="58" spans="2:10">
      <c r="B58" s="1"/>
      <c r="C58" s="6"/>
      <c r="D58" s="17"/>
      <c r="E58" s="17"/>
      <c r="F58" s="17"/>
      <c r="G58" s="6"/>
      <c r="J58" s="13"/>
    </row>
    <row r="59" spans="2:10">
      <c r="B59" s="27" t="s">
        <v>44</v>
      </c>
      <c r="C59" s="28"/>
      <c r="D59" s="46"/>
      <c r="E59" s="46"/>
      <c r="F59" s="46"/>
      <c r="G59" s="28"/>
      <c r="H59" s="29" t="s">
        <v>9</v>
      </c>
      <c r="J59" s="45" t="s">
        <v>9</v>
      </c>
    </row>
    <row r="60" spans="2:10">
      <c r="B60" s="1" t="s">
        <v>26</v>
      </c>
      <c r="C60" s="1" t="s">
        <v>3</v>
      </c>
      <c r="D60" s="14">
        <f t="shared" ref="D60:F60" si="13">D13</f>
        <v>40810.18</v>
      </c>
      <c r="E60" s="14">
        <f t="shared" si="13"/>
        <v>25304.18</v>
      </c>
      <c r="F60" s="14">
        <f t="shared" si="13"/>
        <v>66114.36</v>
      </c>
      <c r="G60" s="1"/>
      <c r="H60" s="14">
        <f>H13</f>
        <v>66113.589999999982</v>
      </c>
      <c r="J60" s="14">
        <f>J13</f>
        <v>66990</v>
      </c>
    </row>
    <row r="61" spans="2:10" ht="15.75" customHeight="1">
      <c r="B61" s="1"/>
      <c r="C61" s="7" t="s">
        <v>8</v>
      </c>
      <c r="D61" s="19">
        <f t="shared" ref="D61:F61" si="14">D21</f>
        <v>11441.339999999998</v>
      </c>
      <c r="E61" s="19">
        <f t="shared" si="14"/>
        <v>16168.72</v>
      </c>
      <c r="F61" s="19">
        <f t="shared" si="14"/>
        <v>27610.059999999998</v>
      </c>
      <c r="G61" s="7"/>
      <c r="H61" s="19">
        <f>H21</f>
        <v>27610.1</v>
      </c>
      <c r="J61" s="19">
        <f>J21</f>
        <v>20722</v>
      </c>
    </row>
    <row r="62" spans="2:10">
      <c r="C62" t="s">
        <v>28</v>
      </c>
      <c r="D62" s="13">
        <f>D60-D61</f>
        <v>29368.840000000004</v>
      </c>
      <c r="E62" s="13">
        <f>E60-E61</f>
        <v>9135.4600000000009</v>
      </c>
      <c r="F62" s="13">
        <f t="shared" ref="F62" si="15">F60-F61</f>
        <v>38504.300000000003</v>
      </c>
      <c r="H62" s="13">
        <f>H60-H61</f>
        <v>38503.489999999983</v>
      </c>
      <c r="J62" s="13">
        <f>J60-J61</f>
        <v>46268</v>
      </c>
    </row>
    <row r="63" spans="2:10">
      <c r="C63" t="s">
        <v>61</v>
      </c>
      <c r="D63" s="13">
        <f>D62*0.212425</f>
        <v>6238.6758370000007</v>
      </c>
      <c r="E63" s="13">
        <f>E62*0.212425</f>
        <v>1940.6000905000003</v>
      </c>
      <c r="F63" s="13">
        <f>SUM(D63:E63)</f>
        <v>8179.2759275000008</v>
      </c>
      <c r="H63" s="13">
        <v>8178.88</v>
      </c>
      <c r="J63" s="13">
        <v>9812</v>
      </c>
    </row>
    <row r="64" spans="2:10">
      <c r="C64" s="1" t="s">
        <v>29</v>
      </c>
      <c r="D64" s="14">
        <f>D62-D63</f>
        <v>23130.164163000001</v>
      </c>
      <c r="E64" s="14">
        <f t="shared" ref="E64:F64" si="16">E62-E63</f>
        <v>7194.8599095000009</v>
      </c>
      <c r="F64" s="14">
        <f t="shared" si="16"/>
        <v>30325.024072500004</v>
      </c>
      <c r="G64" s="1"/>
      <c r="H64" s="14">
        <f>H62-H63</f>
        <v>30324.609999999982</v>
      </c>
      <c r="J64" s="14">
        <f>J62-J63</f>
        <v>36456</v>
      </c>
    </row>
    <row r="65" spans="2:10">
      <c r="C65" s="1"/>
      <c r="D65" s="14"/>
      <c r="E65" s="14"/>
      <c r="F65" s="14"/>
      <c r="G65" s="1"/>
      <c r="H65" s="14"/>
      <c r="J65" s="14"/>
    </row>
    <row r="66" spans="2:10">
      <c r="D66" s="13"/>
      <c r="E66" s="13"/>
      <c r="F66" s="13"/>
      <c r="J66" s="13"/>
    </row>
    <row r="67" spans="2:10">
      <c r="B67" s="27" t="s">
        <v>53</v>
      </c>
      <c r="C67" s="30"/>
      <c r="D67" s="47"/>
      <c r="E67" s="47"/>
      <c r="F67" s="47"/>
      <c r="G67" s="30"/>
      <c r="H67" s="29" t="s">
        <v>9</v>
      </c>
      <c r="J67" s="45" t="s">
        <v>9</v>
      </c>
    </row>
    <row r="68" spans="2:10">
      <c r="C68" t="s">
        <v>27</v>
      </c>
      <c r="D68" s="13"/>
      <c r="E68" s="13"/>
      <c r="F68" s="13"/>
      <c r="H68" s="13">
        <v>8178.88</v>
      </c>
      <c r="J68" s="13">
        <v>9812</v>
      </c>
    </row>
    <row r="69" spans="2:10">
      <c r="C69" t="s">
        <v>45</v>
      </c>
      <c r="D69" s="13"/>
      <c r="E69" s="13"/>
      <c r="F69" s="13"/>
      <c r="H69" s="13">
        <v>9812.2800000000007</v>
      </c>
      <c r="J69" s="13">
        <v>14340</v>
      </c>
    </row>
    <row r="70" spans="2:10">
      <c r="C70" t="s">
        <v>46</v>
      </c>
      <c r="D70" s="13"/>
      <c r="E70" s="13"/>
      <c r="F70" s="13"/>
      <c r="H70" s="13">
        <f>H69-H68</f>
        <v>1633.4000000000005</v>
      </c>
      <c r="J70" s="13">
        <f>J69-J68</f>
        <v>4528</v>
      </c>
    </row>
    <row r="71" spans="2:10">
      <c r="D71" s="13"/>
      <c r="E71" s="13"/>
      <c r="F71" s="13"/>
      <c r="J71" s="13"/>
    </row>
    <row r="72" spans="2:10">
      <c r="D72" s="13"/>
      <c r="E72" s="13"/>
      <c r="F72" s="13"/>
      <c r="J72" s="13"/>
    </row>
    <row r="73" spans="2:10">
      <c r="B73" s="27" t="s">
        <v>54</v>
      </c>
      <c r="C73" s="30"/>
      <c r="D73" s="47"/>
      <c r="E73" s="47"/>
      <c r="F73" s="47"/>
      <c r="G73" s="30"/>
      <c r="H73" s="29" t="s">
        <v>9</v>
      </c>
      <c r="J73" s="45" t="s">
        <v>9</v>
      </c>
    </row>
    <row r="74" spans="2:10">
      <c r="C74" s="31"/>
      <c r="D74" s="48"/>
      <c r="E74" s="31" t="s">
        <v>62</v>
      </c>
      <c r="F74" s="48"/>
      <c r="G74" s="31"/>
      <c r="H74" s="20" t="s">
        <v>63</v>
      </c>
      <c r="J74" s="20" t="s">
        <v>47</v>
      </c>
    </row>
    <row r="75" spans="2:10">
      <c r="B75" s="5"/>
      <c r="D75" s="13"/>
      <c r="F75" s="13"/>
      <c r="J75" s="13"/>
    </row>
    <row r="76" spans="2:10">
      <c r="B76" t="s">
        <v>30</v>
      </c>
      <c r="C76" s="13"/>
      <c r="D76" s="13"/>
      <c r="E76" s="13">
        <v>3038</v>
      </c>
      <c r="F76" s="13"/>
      <c r="G76" s="13"/>
      <c r="H76" s="13">
        <v>6199.01</v>
      </c>
      <c r="J76" s="13">
        <v>3038</v>
      </c>
    </row>
    <row r="77" spans="2:10">
      <c r="C77" s="11"/>
      <c r="D77" s="13"/>
      <c r="E77" s="11"/>
      <c r="F77" s="13"/>
      <c r="G77" s="11"/>
      <c r="J77" s="13"/>
    </row>
    <row r="78" spans="2:10">
      <c r="B78" t="s">
        <v>31</v>
      </c>
      <c r="C78" s="32"/>
      <c r="D78" s="44"/>
      <c r="E78" s="32">
        <v>120</v>
      </c>
      <c r="F78" s="44"/>
      <c r="G78" s="32"/>
      <c r="H78" s="13">
        <v>0</v>
      </c>
      <c r="J78" s="13">
        <v>120</v>
      </c>
    </row>
    <row r="79" spans="2:10">
      <c r="C79" s="11"/>
      <c r="D79" s="13"/>
      <c r="E79" s="11"/>
      <c r="F79" s="13"/>
      <c r="G79" s="11"/>
      <c r="J79" s="13"/>
    </row>
    <row r="80" spans="2:10">
      <c r="B80" t="s">
        <v>32</v>
      </c>
      <c r="C80" s="11"/>
      <c r="D80" s="13"/>
      <c r="E80" s="11">
        <v>171.36</v>
      </c>
      <c r="F80" s="13"/>
      <c r="G80" s="11"/>
      <c r="H80" s="13">
        <v>181.84</v>
      </c>
      <c r="J80" s="13">
        <v>171</v>
      </c>
    </row>
    <row r="81" spans="2:10">
      <c r="C81" s="11"/>
      <c r="D81" s="13"/>
      <c r="E81" s="11"/>
      <c r="F81" s="13"/>
      <c r="G81" s="11"/>
      <c r="J81" s="13"/>
    </row>
    <row r="82" spans="2:10">
      <c r="B82" t="s">
        <v>33</v>
      </c>
      <c r="C82" s="44"/>
      <c r="D82" s="44"/>
      <c r="E82" s="44">
        <v>99200.95</v>
      </c>
      <c r="F82" s="44"/>
      <c r="G82" s="44"/>
      <c r="H82" s="13">
        <v>125042.84</v>
      </c>
      <c r="J82" s="13">
        <v>99201</v>
      </c>
    </row>
    <row r="83" spans="2:10">
      <c r="B83" t="s">
        <v>34</v>
      </c>
      <c r="C83" s="44"/>
      <c r="D83" s="44"/>
      <c r="E83" s="44">
        <v>35447.199999999997</v>
      </c>
      <c r="F83" s="44"/>
      <c r="G83" s="44"/>
      <c r="H83" s="13">
        <v>35449.89</v>
      </c>
      <c r="J83" s="13">
        <v>35447</v>
      </c>
    </row>
    <row r="84" spans="2:10">
      <c r="J84" s="13"/>
    </row>
    <row r="85" spans="2:10">
      <c r="J85" s="13"/>
    </row>
    <row r="86" spans="2:10">
      <c r="B86" s="1"/>
      <c r="C86" s="1"/>
      <c r="D86" s="1"/>
      <c r="E86" s="1"/>
      <c r="F86" s="1"/>
      <c r="G86" s="1"/>
      <c r="H86" s="14"/>
      <c r="J86" s="14"/>
    </row>
    <row r="87" spans="2:10">
      <c r="B87" s="1"/>
      <c r="C87" s="33"/>
      <c r="D87" s="33"/>
      <c r="E87" s="33"/>
      <c r="F87" s="33"/>
      <c r="G87" s="33"/>
      <c r="H87" s="34"/>
      <c r="J87" s="34"/>
    </row>
    <row r="88" spans="2:10">
      <c r="J88" s="13"/>
    </row>
    <row r="89" spans="2:10">
      <c r="J89" s="13"/>
    </row>
    <row r="90" spans="2:10">
      <c r="J90" s="13"/>
    </row>
    <row r="91" spans="2:10">
      <c r="J91" s="13"/>
    </row>
    <row r="92" spans="2:10">
      <c r="C92" s="1"/>
      <c r="D92" s="1"/>
      <c r="E92" s="1"/>
      <c r="F92" s="1"/>
      <c r="G92" s="1"/>
      <c r="H92" s="14"/>
      <c r="J92" s="14"/>
    </row>
    <row r="93" spans="2:10">
      <c r="J93" s="13"/>
    </row>
    <row r="94" spans="2:10">
      <c r="J94" s="13"/>
    </row>
    <row r="95" spans="2:10">
      <c r="J95" s="13"/>
    </row>
    <row r="96" spans="2:10">
      <c r="J96" s="13"/>
    </row>
    <row r="97" spans="2:10">
      <c r="J97" s="13"/>
    </row>
    <row r="98" spans="2:10">
      <c r="J98" s="13"/>
    </row>
    <row r="99" spans="2:10">
      <c r="J99" s="13"/>
    </row>
    <row r="100" spans="2:10">
      <c r="J100" s="13"/>
    </row>
    <row r="101" spans="2:10">
      <c r="J101" s="13"/>
    </row>
    <row r="102" spans="2:10">
      <c r="J102" s="13"/>
    </row>
    <row r="103" spans="2:10">
      <c r="J103" s="13"/>
    </row>
    <row r="104" spans="2:10">
      <c r="J104" s="13"/>
    </row>
    <row r="105" spans="2:10">
      <c r="J105" s="13"/>
    </row>
    <row r="106" spans="2:10">
      <c r="J106" s="13"/>
    </row>
    <row r="107" spans="2:10">
      <c r="J107" s="13"/>
    </row>
    <row r="108" spans="2:10" s="1" customFormat="1" ht="15.75">
      <c r="B108" s="25" t="s">
        <v>48</v>
      </c>
      <c r="C108" s="28"/>
      <c r="D108" s="28"/>
      <c r="E108" s="28"/>
      <c r="F108" s="28"/>
      <c r="G108" s="28"/>
      <c r="H108" s="35" t="s">
        <v>9</v>
      </c>
      <c r="J108" s="35" t="s">
        <v>9</v>
      </c>
    </row>
    <row r="109" spans="2:10">
      <c r="J109" s="13"/>
    </row>
    <row r="110" spans="2:10">
      <c r="B110" s="9" t="s">
        <v>3</v>
      </c>
      <c r="C110" s="10"/>
      <c r="D110" s="10"/>
      <c r="E110" s="10"/>
      <c r="F110" s="10"/>
      <c r="G110" s="10"/>
      <c r="H110" s="21">
        <f>SUM(H111)</f>
        <v>26549</v>
      </c>
      <c r="J110" s="21">
        <f>SUM(J111)</f>
        <v>26549</v>
      </c>
    </row>
    <row r="111" spans="2:10">
      <c r="C111" t="s">
        <v>35</v>
      </c>
      <c r="H111" s="13">
        <v>26549</v>
      </c>
      <c r="J111" s="13">
        <v>26549</v>
      </c>
    </row>
    <row r="112" spans="2:10">
      <c r="J112" s="13"/>
    </row>
    <row r="113" spans="2:10">
      <c r="B113" s="9" t="s">
        <v>8</v>
      </c>
      <c r="C113" s="10"/>
      <c r="D113" s="10"/>
      <c r="E113" s="10"/>
      <c r="F113" s="10"/>
      <c r="G113" s="10"/>
      <c r="H113" s="21">
        <f>SUM(H114:H116)</f>
        <v>1598</v>
      </c>
      <c r="J113" s="21">
        <f>SUM(J114:J116)</f>
        <v>1598</v>
      </c>
    </row>
    <row r="114" spans="2:10">
      <c r="C114" t="s">
        <v>49</v>
      </c>
      <c r="H114" s="13">
        <v>784</v>
      </c>
      <c r="J114" s="13">
        <v>784</v>
      </c>
    </row>
    <row r="115" spans="2:10">
      <c r="C115" t="s">
        <v>51</v>
      </c>
      <c r="H115" s="13">
        <v>755</v>
      </c>
      <c r="J115" s="13">
        <v>755</v>
      </c>
    </row>
    <row r="116" spans="2:10">
      <c r="C116" t="s">
        <v>50</v>
      </c>
      <c r="H116" s="13">
        <v>59</v>
      </c>
      <c r="J116" s="13">
        <v>59</v>
      </c>
    </row>
    <row r="117" spans="2:10">
      <c r="J117" s="13"/>
    </row>
    <row r="118" spans="2:10">
      <c r="J118" s="13"/>
    </row>
    <row r="119" spans="2:10">
      <c r="B119" s="1"/>
      <c r="C119" s="1"/>
      <c r="D119" s="1"/>
      <c r="E119" s="1"/>
      <c r="F119" s="1"/>
      <c r="G119" s="1"/>
      <c r="H119" s="18" t="s">
        <v>9</v>
      </c>
      <c r="J119" s="18" t="s">
        <v>9</v>
      </c>
    </row>
    <row r="120" spans="2:10">
      <c r="B120" s="36" t="s">
        <v>52</v>
      </c>
      <c r="C120" s="1" t="s">
        <v>3</v>
      </c>
      <c r="D120" s="1"/>
      <c r="E120" s="1"/>
      <c r="F120" s="1"/>
      <c r="G120" s="1"/>
      <c r="H120" s="14">
        <f>H110</f>
        <v>26549</v>
      </c>
      <c r="J120" s="14">
        <f>J110</f>
        <v>26549</v>
      </c>
    </row>
    <row r="121" spans="2:10">
      <c r="B121" s="1"/>
      <c r="C121" s="7" t="s">
        <v>8</v>
      </c>
      <c r="D121" s="7"/>
      <c r="E121" s="7"/>
      <c r="F121" s="7"/>
      <c r="G121" s="7"/>
      <c r="H121" s="19">
        <f>H113</f>
        <v>1598</v>
      </c>
      <c r="J121" s="19">
        <f>J113</f>
        <v>1598</v>
      </c>
    </row>
    <row r="122" spans="2:10">
      <c r="C122" t="s">
        <v>28</v>
      </c>
      <c r="H122" s="13">
        <f>H120-H121</f>
        <v>24951</v>
      </c>
      <c r="J122" s="13">
        <f>J120-J121</f>
        <v>24951</v>
      </c>
    </row>
    <row r="123" spans="2:10">
      <c r="J123" s="13"/>
    </row>
    <row r="124" spans="2:10">
      <c r="C124" t="s">
        <v>27</v>
      </c>
      <c r="H124" s="13">
        <f>H122*0.21</f>
        <v>5239.71</v>
      </c>
      <c r="J124" s="13">
        <f>J122*0.21</f>
        <v>5239.71</v>
      </c>
    </row>
    <row r="125" spans="2:10">
      <c r="J125" s="13"/>
    </row>
    <row r="126" spans="2:10">
      <c r="C126" s="1" t="s">
        <v>29</v>
      </c>
      <c r="D126" s="1"/>
      <c r="E126" s="1"/>
      <c r="F126" s="1"/>
      <c r="G126" s="1"/>
      <c r="H126" s="14">
        <f>H122-H124</f>
        <v>19711.29</v>
      </c>
      <c r="J126" s="14">
        <f>J122-J124</f>
        <v>19711.29</v>
      </c>
    </row>
  </sheetData>
  <pageMargins left="0.31496062992125984" right="0" top="0.74803149606299213" bottom="0.74803149606299213" header="0.31496062992125984" footer="0.31496062992125984"/>
  <pageSetup paperSize="9" scale="90" orientation="portrait" r:id="rId1"/>
  <headerFoot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105"/>
  <sheetViews>
    <sheetView topLeftCell="B47" workbookViewId="0">
      <selection activeCell="D63" sqref="D63:E63"/>
    </sheetView>
  </sheetViews>
  <sheetFormatPr defaultRowHeight="15"/>
  <cols>
    <col min="1" max="1" width="9.140625" hidden="1" customWidth="1"/>
    <col min="2" max="2" width="20.28515625" customWidth="1"/>
    <col min="3" max="3" width="50.140625" customWidth="1"/>
    <col min="4" max="4" width="10.140625" customWidth="1"/>
    <col min="5" max="5" width="8.140625" customWidth="1"/>
    <col min="6" max="6" width="8.28515625" hidden="1" customWidth="1"/>
    <col min="7" max="7" width="2.28515625" hidden="1" customWidth="1"/>
    <col min="8" max="8" width="9.5703125" style="13" bestFit="1" customWidth="1"/>
    <col min="9" max="9" width="1.85546875" customWidth="1"/>
    <col min="10" max="10" width="0" hidden="1" customWidth="1"/>
  </cols>
  <sheetData>
    <row r="1" spans="2:10" hidden="1"/>
    <row r="2" spans="2:10" ht="15.75">
      <c r="B2" s="12" t="s">
        <v>0</v>
      </c>
      <c r="C2" s="1"/>
      <c r="D2" s="1"/>
      <c r="E2" s="1"/>
      <c r="F2" s="1"/>
      <c r="G2" s="1"/>
      <c r="H2" s="14"/>
    </row>
    <row r="3" spans="2:10">
      <c r="B3" t="s">
        <v>1</v>
      </c>
    </row>
    <row r="4" spans="2:10">
      <c r="B4" t="s">
        <v>2</v>
      </c>
    </row>
    <row r="6" spans="2:10" ht="15.75" thickBot="1"/>
    <row r="7" spans="2:10" ht="16.5" thickBot="1">
      <c r="B7" s="22" t="s">
        <v>71</v>
      </c>
      <c r="C7" s="23"/>
      <c r="D7" s="23"/>
      <c r="E7" s="23"/>
      <c r="F7" s="23"/>
      <c r="G7" s="23"/>
      <c r="H7" s="24"/>
    </row>
    <row r="8" spans="2:10" s="37" customFormat="1" ht="16.5" thickBot="1">
      <c r="B8" s="38"/>
      <c r="C8" s="39"/>
      <c r="D8" s="39"/>
      <c r="E8" s="39"/>
      <c r="F8" s="39"/>
      <c r="G8" s="39"/>
      <c r="H8" s="40"/>
    </row>
    <row r="9" spans="2:10" s="51" customFormat="1" ht="21" customHeight="1" thickBot="1">
      <c r="B9" s="49"/>
      <c r="C9" s="50"/>
      <c r="D9" s="52" t="s">
        <v>64</v>
      </c>
      <c r="E9" s="53" t="s">
        <v>65</v>
      </c>
      <c r="F9" s="54" t="s">
        <v>66</v>
      </c>
      <c r="G9" s="50"/>
      <c r="H9" s="55" t="s">
        <v>66</v>
      </c>
    </row>
    <row r="10" spans="2:10" s="37" customFormat="1" ht="15.75">
      <c r="B10" s="38"/>
      <c r="C10" s="39"/>
      <c r="D10" s="39"/>
      <c r="E10" s="39"/>
      <c r="F10" s="39"/>
      <c r="G10" s="39"/>
      <c r="H10" s="41" t="s">
        <v>72</v>
      </c>
      <c r="J10" s="42">
        <v>2019</v>
      </c>
    </row>
    <row r="11" spans="2:10" s="37" customFormat="1" ht="15.75">
      <c r="B11" s="38"/>
      <c r="C11" s="39"/>
      <c r="D11" s="39"/>
      <c r="E11" s="39"/>
      <c r="F11" s="39"/>
      <c r="G11" s="39"/>
      <c r="H11" s="41"/>
    </row>
    <row r="12" spans="2:10">
      <c r="H12" s="15" t="s">
        <v>9</v>
      </c>
      <c r="I12" s="2"/>
    </row>
    <row r="13" spans="2:10" ht="15.75">
      <c r="B13" s="26" t="s">
        <v>3</v>
      </c>
      <c r="C13" s="8"/>
      <c r="D13" s="16">
        <f t="shared" ref="D13:F13" si="0">SUM(D15:D18)</f>
        <v>40198.044999999998</v>
      </c>
      <c r="E13" s="16">
        <f t="shared" si="0"/>
        <v>26791.855</v>
      </c>
      <c r="F13" s="16">
        <f t="shared" si="0"/>
        <v>66989.899999999994</v>
      </c>
      <c r="G13" s="8"/>
      <c r="H13" s="16">
        <f>SUM(H15:H18)</f>
        <v>66989.899999999994</v>
      </c>
      <c r="I13" s="4"/>
      <c r="J13" s="43">
        <f>SUM(J15:J18)</f>
        <v>66113.589999999982</v>
      </c>
    </row>
    <row r="14" spans="2:10">
      <c r="B14" t="s">
        <v>4</v>
      </c>
      <c r="I14" s="3"/>
      <c r="J14" s="13"/>
    </row>
    <row r="15" spans="2:10">
      <c r="B15" t="s">
        <v>5</v>
      </c>
      <c r="D15" s="13">
        <f>H15</f>
        <v>39955.01</v>
      </c>
      <c r="E15" s="13">
        <v>0</v>
      </c>
      <c r="F15" s="13">
        <f>SUM(D15:E15)</f>
        <v>39955.01</v>
      </c>
      <c r="H15" s="13">
        <v>39955.01</v>
      </c>
      <c r="I15" s="3"/>
      <c r="J15" s="13">
        <v>40624.18</v>
      </c>
    </row>
    <row r="16" spans="2:10">
      <c r="B16" t="s">
        <v>6</v>
      </c>
      <c r="D16" s="13">
        <v>0</v>
      </c>
      <c r="E16" s="13">
        <f>H16</f>
        <v>26548.82</v>
      </c>
      <c r="F16" s="13">
        <f>SUM(D16:E16)</f>
        <v>26548.82</v>
      </c>
      <c r="H16" s="13">
        <v>26548.82</v>
      </c>
      <c r="I16" s="3"/>
      <c r="J16" s="13">
        <v>25117.5</v>
      </c>
    </row>
    <row r="17" spans="2:10">
      <c r="B17" t="s">
        <v>40</v>
      </c>
      <c r="D17" s="13">
        <f>H17/2</f>
        <v>241.26499999999999</v>
      </c>
      <c r="E17" s="13">
        <f>H17/2</f>
        <v>241.26499999999999</v>
      </c>
      <c r="F17" s="13">
        <f t="shared" ref="F17:F18" si="1">SUM(D17:E17)</f>
        <v>482.53</v>
      </c>
      <c r="H17" s="13">
        <v>482.53</v>
      </c>
      <c r="I17" s="3"/>
      <c r="J17" s="13">
        <v>368.37</v>
      </c>
    </row>
    <row r="18" spans="2:10">
      <c r="B18" t="s">
        <v>7</v>
      </c>
      <c r="D18" s="13">
        <f>H18/2</f>
        <v>1.77</v>
      </c>
      <c r="E18" s="13">
        <f>H18/2</f>
        <v>1.77</v>
      </c>
      <c r="F18" s="13">
        <f t="shared" si="1"/>
        <v>3.54</v>
      </c>
      <c r="H18" s="13">
        <v>3.54</v>
      </c>
      <c r="I18" s="3"/>
      <c r="J18" s="13">
        <v>3.54</v>
      </c>
    </row>
    <row r="19" spans="2:10">
      <c r="J19" s="13"/>
    </row>
    <row r="20" spans="2:10">
      <c r="J20" s="13"/>
    </row>
    <row r="21" spans="2:10" ht="15.75">
      <c r="B21" s="26" t="s">
        <v>8</v>
      </c>
      <c r="C21" s="8"/>
      <c r="D21" s="16">
        <f>D23+D30+D34+D36+D38+D44+D48+D50+D55</f>
        <v>7553.0213000000003</v>
      </c>
      <c r="E21" s="16">
        <f>E23+E30+E34+E36+E38+E44+E48+E50+E55</f>
        <v>13167.727800000001</v>
      </c>
      <c r="F21" s="16">
        <f>F23+F30+F34+F36+F38+F44+F48+F50+F55</f>
        <v>20720.749100000001</v>
      </c>
      <c r="G21" s="8"/>
      <c r="H21" s="16">
        <f>H23+H30+H34+H36+H38+H44+H48+H50+H55</f>
        <v>20722.07</v>
      </c>
      <c r="J21" s="16">
        <f>J23+J30+J34+J36+J38+J44+J48+J50+J55</f>
        <v>26919.809999999998</v>
      </c>
    </row>
    <row r="22" spans="2:10">
      <c r="B22" t="s">
        <v>4</v>
      </c>
      <c r="J22" s="13"/>
    </row>
    <row r="23" spans="2:10">
      <c r="B23" s="1" t="s">
        <v>11</v>
      </c>
      <c r="D23" s="14">
        <f t="shared" ref="D23:E23" si="2">SUM(D24:D28)</f>
        <v>1757.51</v>
      </c>
      <c r="E23" s="14">
        <f t="shared" si="2"/>
        <v>2657.51</v>
      </c>
      <c r="F23" s="14">
        <f>SUM(F24:F28)</f>
        <v>4415.0200000000004</v>
      </c>
      <c r="H23" s="14">
        <f>SUM(H24:H28)</f>
        <v>4415.0200000000004</v>
      </c>
      <c r="J23" s="14">
        <f>SUM(J24:J28)</f>
        <v>5792.43</v>
      </c>
    </row>
    <row r="24" spans="2:10">
      <c r="C24" s="6" t="s">
        <v>13</v>
      </c>
      <c r="D24" s="17">
        <v>0</v>
      </c>
      <c r="E24" s="17">
        <f>H24</f>
        <v>900</v>
      </c>
      <c r="F24" s="17">
        <f>SUM(D24:E24)</f>
        <v>900</v>
      </c>
      <c r="G24" s="6"/>
      <c r="H24" s="17">
        <v>900</v>
      </c>
      <c r="J24" s="17">
        <v>1800</v>
      </c>
    </row>
    <row r="25" spans="2:10">
      <c r="C25" s="6" t="s">
        <v>12</v>
      </c>
      <c r="D25" s="17">
        <f>H25/2</f>
        <v>925</v>
      </c>
      <c r="E25" s="17">
        <f>H25/2</f>
        <v>925</v>
      </c>
      <c r="F25" s="17">
        <f t="shared" ref="F25:F28" si="3">SUM(D25:E25)</f>
        <v>1850</v>
      </c>
      <c r="G25" s="6"/>
      <c r="H25" s="17">
        <v>1850</v>
      </c>
      <c r="J25" s="17">
        <v>1590</v>
      </c>
    </row>
    <row r="26" spans="2:10">
      <c r="C26" s="6" t="s">
        <v>10</v>
      </c>
      <c r="D26" s="17">
        <f>H26/2</f>
        <v>39.5</v>
      </c>
      <c r="E26" s="17">
        <f>H26/2</f>
        <v>39.5</v>
      </c>
      <c r="F26" s="17">
        <f t="shared" si="3"/>
        <v>79</v>
      </c>
      <c r="G26" s="6"/>
      <c r="H26" s="17">
        <v>79</v>
      </c>
      <c r="J26" s="17">
        <v>94.8</v>
      </c>
    </row>
    <row r="27" spans="2:10">
      <c r="C27" s="6" t="s">
        <v>36</v>
      </c>
      <c r="D27" s="17">
        <f>H27/2</f>
        <v>200</v>
      </c>
      <c r="E27" s="17">
        <f>H27/2</f>
        <v>200</v>
      </c>
      <c r="F27" s="17">
        <f t="shared" si="3"/>
        <v>400</v>
      </c>
      <c r="G27" s="6"/>
      <c r="H27" s="17">
        <v>400</v>
      </c>
      <c r="J27" s="17">
        <v>0</v>
      </c>
    </row>
    <row r="28" spans="2:10">
      <c r="C28" s="6" t="s">
        <v>37</v>
      </c>
      <c r="D28" s="17">
        <f>H28/2</f>
        <v>593.01</v>
      </c>
      <c r="E28" s="17">
        <f>H28/2</f>
        <v>593.01</v>
      </c>
      <c r="F28" s="17">
        <f t="shared" si="3"/>
        <v>1186.02</v>
      </c>
      <c r="G28" s="6"/>
      <c r="H28" s="17">
        <v>1186.02</v>
      </c>
      <c r="J28" s="17">
        <v>2307.63</v>
      </c>
    </row>
    <row r="29" spans="2:10">
      <c r="D29" s="13"/>
      <c r="E29" s="13"/>
      <c r="F29" s="13"/>
      <c r="J29" s="13"/>
    </row>
    <row r="30" spans="2:10">
      <c r="B30" s="1" t="s">
        <v>14</v>
      </c>
      <c r="D30" s="14">
        <f>SUM(D31:D32)</f>
        <v>71.355000000000004</v>
      </c>
      <c r="E30" s="14">
        <f>SUM(E31:E32)</f>
        <v>71.355000000000004</v>
      </c>
      <c r="F30" s="14">
        <f>SUM(F31:F32)</f>
        <v>142.71</v>
      </c>
      <c r="H30" s="14">
        <f>SUM(H31:H32)</f>
        <v>142.71</v>
      </c>
      <c r="J30" s="14">
        <f>SUM(J31:J32)</f>
        <v>43.34</v>
      </c>
    </row>
    <row r="31" spans="2:10">
      <c r="C31" s="6" t="s">
        <v>15</v>
      </c>
      <c r="D31" s="17">
        <f>H31/2</f>
        <v>24.585000000000001</v>
      </c>
      <c r="E31" s="17">
        <f>H31/2</f>
        <v>24.585000000000001</v>
      </c>
      <c r="F31" s="17">
        <f>SUM(D31:E31)</f>
        <v>49.17</v>
      </c>
      <c r="G31" s="6"/>
      <c r="H31" s="17">
        <v>49.17</v>
      </c>
      <c r="J31" s="17">
        <v>37.5</v>
      </c>
    </row>
    <row r="32" spans="2:10">
      <c r="C32" s="6" t="s">
        <v>41</v>
      </c>
      <c r="D32" s="17">
        <f>H32/2</f>
        <v>46.77</v>
      </c>
      <c r="E32" s="17">
        <f>H32/2</f>
        <v>46.77</v>
      </c>
      <c r="F32" s="17">
        <f t="shared" ref="F32" si="4">SUM(D32:E32)</f>
        <v>93.54</v>
      </c>
      <c r="G32" s="6"/>
      <c r="H32" s="17">
        <v>93.54</v>
      </c>
      <c r="J32" s="17">
        <v>5.84</v>
      </c>
    </row>
    <row r="33" spans="2:10">
      <c r="C33" s="6"/>
      <c r="D33" s="17"/>
      <c r="E33" s="17"/>
      <c r="F33" s="17"/>
      <c r="G33" s="6"/>
      <c r="J33" s="13"/>
    </row>
    <row r="34" spans="2:10">
      <c r="B34" s="1" t="s">
        <v>16</v>
      </c>
      <c r="D34" s="14">
        <f>H34/2</f>
        <v>111.575</v>
      </c>
      <c r="E34" s="14">
        <f>H34/2</f>
        <v>111.575</v>
      </c>
      <c r="F34" s="14">
        <f>SUM(D34:E34)</f>
        <v>223.15</v>
      </c>
      <c r="H34" s="14">
        <v>223.15</v>
      </c>
      <c r="J34" s="14">
        <v>373</v>
      </c>
    </row>
    <row r="35" spans="2:10">
      <c r="B35" s="1"/>
      <c r="D35" s="13"/>
      <c r="E35" s="13"/>
      <c r="F35" s="13"/>
      <c r="H35" s="14"/>
      <c r="J35" s="14"/>
    </row>
    <row r="36" spans="2:10">
      <c r="B36" s="1" t="s">
        <v>58</v>
      </c>
      <c r="D36" s="14">
        <v>0</v>
      </c>
      <c r="E36" s="14">
        <v>0</v>
      </c>
      <c r="F36" s="14">
        <f>SUM(D36:E36)</f>
        <v>0</v>
      </c>
      <c r="H36" s="14">
        <v>0</v>
      </c>
      <c r="J36" s="14">
        <v>76.900000000000006</v>
      </c>
    </row>
    <row r="37" spans="2:10">
      <c r="D37" s="13"/>
      <c r="E37" s="13"/>
      <c r="F37" s="13"/>
      <c r="J37" s="13"/>
    </row>
    <row r="38" spans="2:10">
      <c r="B38" s="1" t="s">
        <v>19</v>
      </c>
      <c r="D38" s="14">
        <f>SUM(D39:D42)</f>
        <v>5258.1363000000001</v>
      </c>
      <c r="E38" s="14">
        <f t="shared" ref="E38:F38" si="5">SUM(E39:E42)</f>
        <v>9972.8428000000004</v>
      </c>
      <c r="F38" s="14">
        <f t="shared" si="5"/>
        <v>15230.9791</v>
      </c>
      <c r="H38" s="14">
        <f>SUM(H39:H42)</f>
        <v>15232.3</v>
      </c>
      <c r="J38" s="14">
        <f>SUM(J39:J42)</f>
        <v>18906.14</v>
      </c>
    </row>
    <row r="39" spans="2:10">
      <c r="C39" s="6" t="s">
        <v>42</v>
      </c>
      <c r="D39" s="17">
        <f>1244+732</f>
        <v>1976</v>
      </c>
      <c r="E39" s="17">
        <f>1244+753+1337+840+732+1</f>
        <v>4907</v>
      </c>
      <c r="F39" s="17">
        <f>SUM(D39:E39)</f>
        <v>6883</v>
      </c>
      <c r="G39" s="6"/>
      <c r="H39" s="17">
        <v>6883.49</v>
      </c>
      <c r="J39" s="17">
        <v>7215</v>
      </c>
    </row>
    <row r="40" spans="2:10">
      <c r="C40" s="6" t="s">
        <v>17</v>
      </c>
      <c r="D40" s="17">
        <f>H40/2</f>
        <v>2167.2550000000001</v>
      </c>
      <c r="E40" s="17">
        <f>H40/2</f>
        <v>2167.2550000000001</v>
      </c>
      <c r="F40" s="17">
        <f t="shared" ref="F40:F42" si="6">SUM(D40:E40)</f>
        <v>4334.51</v>
      </c>
      <c r="G40" s="6"/>
      <c r="H40" s="17">
        <v>4334.51</v>
      </c>
      <c r="J40" s="17">
        <v>5850</v>
      </c>
    </row>
    <row r="41" spans="2:10">
      <c r="C41" s="6" t="s">
        <v>43</v>
      </c>
      <c r="D41" s="17">
        <v>0</v>
      </c>
      <c r="E41" s="17">
        <f>H41</f>
        <v>784</v>
      </c>
      <c r="F41" s="17">
        <f t="shared" si="6"/>
        <v>784</v>
      </c>
      <c r="G41" s="6"/>
      <c r="H41" s="17">
        <v>784</v>
      </c>
      <c r="J41" s="17">
        <v>1640</v>
      </c>
    </row>
    <row r="42" spans="2:10">
      <c r="C42" s="6" t="s">
        <v>18</v>
      </c>
      <c r="D42" s="17">
        <f>4143*0.2691</f>
        <v>1114.8813</v>
      </c>
      <c r="E42" s="17">
        <f>7858*0.2691</f>
        <v>2114.5878000000002</v>
      </c>
      <c r="F42" s="17">
        <f t="shared" si="6"/>
        <v>3229.4691000000003</v>
      </c>
      <c r="G42" s="6"/>
      <c r="H42" s="17">
        <v>3230.3</v>
      </c>
      <c r="J42" s="17">
        <v>4201.1400000000003</v>
      </c>
    </row>
    <row r="43" spans="2:10">
      <c r="D43" s="13"/>
      <c r="E43" s="13"/>
      <c r="F43" s="13"/>
      <c r="J43" s="13"/>
    </row>
    <row r="44" spans="2:10">
      <c r="B44" s="1" t="s">
        <v>20</v>
      </c>
      <c r="D44" s="14">
        <f t="shared" ref="D44:F44" si="7">SUM(D45:D46)</f>
        <v>9.8650000000000002</v>
      </c>
      <c r="E44" s="14">
        <f t="shared" si="7"/>
        <v>9.8650000000000002</v>
      </c>
      <c r="F44" s="14">
        <f t="shared" si="7"/>
        <v>19.73</v>
      </c>
      <c r="H44" s="14">
        <f>SUM(H45:H46)</f>
        <v>19.73</v>
      </c>
      <c r="J44" s="14">
        <f>SUM(J45:J46)</f>
        <v>128.97999999999999</v>
      </c>
    </row>
    <row r="45" spans="2:10">
      <c r="C45" s="6" t="s">
        <v>21</v>
      </c>
      <c r="D45" s="17">
        <f>H45/2</f>
        <v>9.8650000000000002</v>
      </c>
      <c r="E45" s="17">
        <f>H45/2</f>
        <v>9.8650000000000002</v>
      </c>
      <c r="F45" s="17">
        <f>SUM(D45:E45)</f>
        <v>19.73</v>
      </c>
      <c r="G45" s="6"/>
      <c r="H45" s="13">
        <v>19.73</v>
      </c>
      <c r="J45" s="13">
        <v>28.98</v>
      </c>
    </row>
    <row r="46" spans="2:10">
      <c r="C46" s="6" t="s">
        <v>59</v>
      </c>
      <c r="D46" s="17">
        <v>0</v>
      </c>
      <c r="E46" s="17">
        <v>0</v>
      </c>
      <c r="F46" s="17">
        <f>SUM(D46:E46)</f>
        <v>0</v>
      </c>
      <c r="G46" s="6"/>
      <c r="H46" s="13">
        <v>0</v>
      </c>
      <c r="J46" s="13">
        <v>100</v>
      </c>
    </row>
    <row r="47" spans="2:10">
      <c r="D47" s="13"/>
      <c r="E47" s="13"/>
      <c r="F47" s="13"/>
      <c r="J47" s="13"/>
    </row>
    <row r="48" spans="2:10">
      <c r="B48" s="1" t="s">
        <v>22</v>
      </c>
      <c r="C48" s="1"/>
      <c r="D48" s="14">
        <f>H48/2</f>
        <v>25</v>
      </c>
      <c r="E48" s="14">
        <f>H48/2</f>
        <v>25</v>
      </c>
      <c r="F48" s="14">
        <f>SUM(D48:E48)</f>
        <v>50</v>
      </c>
      <c r="G48" s="1"/>
      <c r="H48" s="14">
        <v>50</v>
      </c>
      <c r="J48" s="14">
        <v>50</v>
      </c>
    </row>
    <row r="49" spans="2:10">
      <c r="D49" s="13"/>
      <c r="E49" s="13"/>
      <c r="F49" s="13"/>
      <c r="J49" s="13"/>
    </row>
    <row r="50" spans="2:10">
      <c r="B50" s="1" t="s">
        <v>23</v>
      </c>
      <c r="C50" s="1"/>
      <c r="D50" s="14">
        <f t="shared" ref="D50:F50" si="8">SUM(D51:D53)</f>
        <v>150.93</v>
      </c>
      <c r="E50" s="14">
        <f t="shared" si="8"/>
        <v>150.93</v>
      </c>
      <c r="F50" s="14">
        <f t="shared" si="8"/>
        <v>301.86</v>
      </c>
      <c r="G50" s="1"/>
      <c r="H50" s="14">
        <f>SUM(H51:H53)</f>
        <v>301.86</v>
      </c>
      <c r="J50" s="14">
        <f>SUM(J51:J53)</f>
        <v>1183.02</v>
      </c>
    </row>
    <row r="51" spans="2:10">
      <c r="B51" s="1"/>
      <c r="C51" s="6" t="s">
        <v>60</v>
      </c>
      <c r="D51" s="17">
        <v>0</v>
      </c>
      <c r="E51" s="17">
        <v>0</v>
      </c>
      <c r="F51" s="17">
        <f>SUM(D51:E51)</f>
        <v>0</v>
      </c>
      <c r="G51" s="6"/>
      <c r="H51" s="17">
        <v>0</v>
      </c>
      <c r="I51" s="6"/>
      <c r="J51" s="17">
        <v>919.62</v>
      </c>
    </row>
    <row r="52" spans="2:10">
      <c r="C52" s="6" t="s">
        <v>24</v>
      </c>
      <c r="D52" s="17">
        <f>H52/2</f>
        <v>100.93</v>
      </c>
      <c r="E52" s="17">
        <f>H52/2</f>
        <v>100.93</v>
      </c>
      <c r="F52" s="17">
        <f t="shared" ref="F52:F53" si="9">SUM(D52:E52)</f>
        <v>201.86</v>
      </c>
      <c r="G52" s="6"/>
      <c r="H52" s="17">
        <v>201.86</v>
      </c>
      <c r="J52" s="17">
        <v>163.4</v>
      </c>
    </row>
    <row r="53" spans="2:10">
      <c r="C53" s="6" t="s">
        <v>25</v>
      </c>
      <c r="D53" s="17">
        <v>50</v>
      </c>
      <c r="E53" s="17">
        <v>50</v>
      </c>
      <c r="F53" s="17">
        <f t="shared" si="9"/>
        <v>100</v>
      </c>
      <c r="G53" s="6"/>
      <c r="H53" s="17">
        <v>100</v>
      </c>
      <c r="J53" s="17">
        <v>100</v>
      </c>
    </row>
    <row r="54" spans="2:10">
      <c r="D54" s="13"/>
      <c r="E54" s="13"/>
      <c r="F54" s="13"/>
      <c r="J54" s="13"/>
    </row>
    <row r="55" spans="2:10">
      <c r="B55" s="1" t="s">
        <v>39</v>
      </c>
      <c r="D55" s="14">
        <f t="shared" ref="D55:F55" si="10">SUM(D56:D56)</f>
        <v>168.65</v>
      </c>
      <c r="E55" s="14">
        <f t="shared" si="10"/>
        <v>168.65</v>
      </c>
      <c r="F55" s="14">
        <f t="shared" si="10"/>
        <v>337.3</v>
      </c>
      <c r="H55" s="14">
        <f>SUM(H56:H56)</f>
        <v>337.3</v>
      </c>
      <c r="J55" s="14">
        <f>SUM(J56:J56)</f>
        <v>366</v>
      </c>
    </row>
    <row r="56" spans="2:10">
      <c r="B56" s="1"/>
      <c r="C56" s="6" t="s">
        <v>38</v>
      </c>
      <c r="D56" s="17">
        <f>H56/2</f>
        <v>168.65</v>
      </c>
      <c r="E56" s="17">
        <f>H56/2</f>
        <v>168.65</v>
      </c>
      <c r="F56" s="17">
        <f>SUM(D56:E56)</f>
        <v>337.3</v>
      </c>
      <c r="G56" s="6"/>
      <c r="H56" s="17">
        <v>337.3</v>
      </c>
      <c r="J56" s="17">
        <v>366</v>
      </c>
    </row>
    <row r="57" spans="2:10">
      <c r="B57" s="1"/>
      <c r="C57" s="6"/>
      <c r="D57" s="17"/>
      <c r="E57" s="17"/>
      <c r="F57" s="17"/>
      <c r="G57" s="6"/>
      <c r="J57" s="13"/>
    </row>
    <row r="58" spans="2:10">
      <c r="B58" s="27" t="s">
        <v>44</v>
      </c>
      <c r="C58" s="28"/>
      <c r="D58" s="46"/>
      <c r="E58" s="46"/>
      <c r="F58" s="46"/>
      <c r="G58" s="28"/>
      <c r="H58" s="29" t="s">
        <v>9</v>
      </c>
      <c r="J58" s="45" t="s">
        <v>9</v>
      </c>
    </row>
    <row r="59" spans="2:10">
      <c r="B59" s="1" t="s">
        <v>26</v>
      </c>
      <c r="C59" s="1" t="s">
        <v>3</v>
      </c>
      <c r="D59" s="14">
        <f t="shared" ref="D59:F59" si="11">D13</f>
        <v>40198.044999999998</v>
      </c>
      <c r="E59" s="14">
        <f t="shared" si="11"/>
        <v>26791.855</v>
      </c>
      <c r="F59" s="14">
        <f t="shared" si="11"/>
        <v>66989.899999999994</v>
      </c>
      <c r="G59" s="1"/>
      <c r="H59" s="14">
        <f>H13</f>
        <v>66989.899999999994</v>
      </c>
      <c r="J59" s="14">
        <f>J13</f>
        <v>66113.589999999982</v>
      </c>
    </row>
    <row r="60" spans="2:10" ht="15.75" customHeight="1">
      <c r="B60" s="1"/>
      <c r="C60" s="7" t="s">
        <v>8</v>
      </c>
      <c r="D60" s="19">
        <f t="shared" ref="D60:F60" si="12">D21</f>
        <v>7553.0213000000003</v>
      </c>
      <c r="E60" s="19">
        <f t="shared" si="12"/>
        <v>13167.727800000001</v>
      </c>
      <c r="F60" s="19">
        <f t="shared" si="12"/>
        <v>20720.749100000001</v>
      </c>
      <c r="G60" s="7"/>
      <c r="H60" s="19">
        <f>H21</f>
        <v>20722.07</v>
      </c>
      <c r="J60" s="19">
        <f>J21</f>
        <v>26919.809999999998</v>
      </c>
    </row>
    <row r="61" spans="2:10">
      <c r="C61" t="s">
        <v>28</v>
      </c>
      <c r="D61" s="13">
        <f t="shared" ref="D61:F61" si="13">D59-D60</f>
        <v>32645.023699999998</v>
      </c>
      <c r="E61" s="13">
        <f t="shared" si="13"/>
        <v>13624.127199999999</v>
      </c>
      <c r="F61" s="13">
        <f t="shared" si="13"/>
        <v>46269.150899999993</v>
      </c>
      <c r="H61" s="13">
        <f>H59-H60</f>
        <v>46267.829999999994</v>
      </c>
      <c r="J61" s="13">
        <f>J59-J60</f>
        <v>39193.779999999984</v>
      </c>
    </row>
    <row r="62" spans="2:10">
      <c r="C62" t="s">
        <v>61</v>
      </c>
      <c r="D62" s="13">
        <f>D61*0.21207</f>
        <v>6923.030176059</v>
      </c>
      <c r="E62" s="13">
        <f>E61*0.21207</f>
        <v>2889.2686553039998</v>
      </c>
      <c r="F62" s="13">
        <f>SUM(D62:E62)</f>
        <v>9812.2988313629994</v>
      </c>
      <c r="H62" s="13">
        <v>9812</v>
      </c>
      <c r="J62" s="13">
        <v>8178.88</v>
      </c>
    </row>
    <row r="63" spans="2:10">
      <c r="C63" s="1" t="s">
        <v>29</v>
      </c>
      <c r="D63" s="14">
        <f>D61-D62</f>
        <v>25721.993523940997</v>
      </c>
      <c r="E63" s="14">
        <f>E61-E62</f>
        <v>10734.858544695999</v>
      </c>
      <c r="F63" s="14">
        <f t="shared" ref="F63" si="14">F61-F62</f>
        <v>36456.852068636996</v>
      </c>
      <c r="G63" s="1"/>
      <c r="H63" s="14">
        <f>H61-H62</f>
        <v>36455.829999999994</v>
      </c>
      <c r="J63" s="14">
        <f>J61-J62</f>
        <v>31014.899999999983</v>
      </c>
    </row>
    <row r="64" spans="2:10">
      <c r="C64" s="1"/>
      <c r="D64" s="14"/>
      <c r="E64" s="14"/>
      <c r="F64" s="14"/>
      <c r="G64" s="1"/>
      <c r="H64" s="14"/>
      <c r="J64" s="14"/>
    </row>
    <row r="65" spans="2:10">
      <c r="D65" s="13"/>
      <c r="E65" s="13"/>
      <c r="F65" s="13"/>
      <c r="J65" s="13"/>
    </row>
    <row r="66" spans="2:10">
      <c r="B66" s="27" t="s">
        <v>53</v>
      </c>
      <c r="C66" s="30"/>
      <c r="D66" s="47"/>
      <c r="E66" s="47"/>
      <c r="F66" s="47"/>
      <c r="G66" s="30"/>
      <c r="H66" s="29" t="s">
        <v>9</v>
      </c>
      <c r="J66" s="45" t="s">
        <v>9</v>
      </c>
    </row>
    <row r="67" spans="2:10">
      <c r="C67" t="s">
        <v>27</v>
      </c>
      <c r="D67" s="13"/>
      <c r="E67" s="13"/>
      <c r="F67" s="13"/>
      <c r="H67" s="13">
        <v>9812.2900000000009</v>
      </c>
      <c r="J67" s="13">
        <v>8178.88</v>
      </c>
    </row>
    <row r="68" spans="2:10">
      <c r="C68" t="s">
        <v>45</v>
      </c>
      <c r="D68" s="13"/>
      <c r="E68" s="13"/>
      <c r="F68" s="13"/>
      <c r="H68" s="13">
        <v>14340</v>
      </c>
      <c r="J68" s="13">
        <v>9812.2800000000007</v>
      </c>
    </row>
    <row r="69" spans="2:10">
      <c r="C69" t="s">
        <v>46</v>
      </c>
      <c r="D69" s="13"/>
      <c r="E69" s="13"/>
      <c r="F69" s="13"/>
      <c r="H69" s="13">
        <f>H68-H67</f>
        <v>4527.7099999999991</v>
      </c>
      <c r="J69" s="13">
        <f>J68-J67</f>
        <v>1633.4000000000005</v>
      </c>
    </row>
    <row r="70" spans="2:10">
      <c r="D70" s="13"/>
      <c r="E70" s="13"/>
      <c r="F70" s="13"/>
      <c r="J70" s="13"/>
    </row>
    <row r="71" spans="2:10">
      <c r="D71" s="13"/>
      <c r="E71" s="13"/>
      <c r="F71" s="13"/>
      <c r="J71" s="13"/>
    </row>
    <row r="72" spans="2:10">
      <c r="B72" s="27" t="s">
        <v>54</v>
      </c>
      <c r="C72" s="30"/>
      <c r="D72" s="47"/>
      <c r="E72" s="47"/>
      <c r="F72" s="47"/>
      <c r="G72" s="30"/>
      <c r="H72" s="29" t="s">
        <v>9</v>
      </c>
      <c r="J72" s="45" t="s">
        <v>9</v>
      </c>
    </row>
    <row r="73" spans="2:10">
      <c r="C73" s="31"/>
      <c r="D73" s="48"/>
      <c r="E73" s="31" t="s">
        <v>73</v>
      </c>
      <c r="F73" s="48"/>
      <c r="G73" s="31"/>
      <c r="H73" s="20" t="s">
        <v>47</v>
      </c>
      <c r="J73" s="20" t="s">
        <v>63</v>
      </c>
    </row>
    <row r="74" spans="2:10">
      <c r="B74" s="5"/>
      <c r="D74" s="13"/>
      <c r="F74" s="13"/>
      <c r="J74" s="13"/>
    </row>
    <row r="75" spans="2:10">
      <c r="B75" t="s">
        <v>30</v>
      </c>
      <c r="C75" s="13"/>
      <c r="D75" s="13"/>
      <c r="E75" s="13">
        <v>6516</v>
      </c>
      <c r="F75" s="13"/>
      <c r="G75" s="13"/>
      <c r="H75" s="13">
        <v>3038</v>
      </c>
      <c r="J75" s="13">
        <v>6199.01</v>
      </c>
    </row>
    <row r="76" spans="2:10">
      <c r="C76" s="11"/>
      <c r="D76" s="13"/>
      <c r="E76" s="11"/>
      <c r="F76" s="13"/>
      <c r="G76" s="11"/>
      <c r="J76" s="13"/>
    </row>
    <row r="77" spans="2:10">
      <c r="B77" t="s">
        <v>31</v>
      </c>
      <c r="C77" s="32"/>
      <c r="D77" s="44"/>
      <c r="E77" s="32">
        <v>1800</v>
      </c>
      <c r="F77" s="44"/>
      <c r="G77" s="32"/>
      <c r="H77" s="13">
        <v>120</v>
      </c>
      <c r="J77" s="13">
        <v>0</v>
      </c>
    </row>
    <row r="78" spans="2:10">
      <c r="C78" s="11"/>
      <c r="D78" s="13"/>
      <c r="E78" s="11"/>
      <c r="F78" s="13"/>
      <c r="G78" s="11"/>
      <c r="J78" s="13"/>
    </row>
    <row r="79" spans="2:10">
      <c r="B79" t="s">
        <v>32</v>
      </c>
      <c r="C79" s="11"/>
      <c r="D79" s="13"/>
      <c r="E79" s="11">
        <v>572</v>
      </c>
      <c r="F79" s="13"/>
      <c r="G79" s="11"/>
      <c r="H79" s="13">
        <v>171</v>
      </c>
      <c r="J79" s="13">
        <v>181.84</v>
      </c>
    </row>
    <row r="80" spans="2:10">
      <c r="C80" s="11"/>
      <c r="D80" s="13"/>
      <c r="E80" s="11"/>
      <c r="F80" s="13"/>
      <c r="G80" s="11"/>
      <c r="J80" s="13"/>
    </row>
    <row r="81" spans="2:10">
      <c r="B81" t="s">
        <v>33</v>
      </c>
      <c r="C81" s="44"/>
      <c r="D81" s="44"/>
      <c r="E81" s="44">
        <v>150303</v>
      </c>
      <c r="F81" s="44"/>
      <c r="G81" s="44"/>
      <c r="H81" s="13">
        <v>99201</v>
      </c>
      <c r="J81" s="13">
        <v>125042.84</v>
      </c>
    </row>
    <row r="82" spans="2:10">
      <c r="B82" t="s">
        <v>34</v>
      </c>
      <c r="C82" s="44"/>
      <c r="D82" s="44"/>
      <c r="E82" s="44">
        <v>35444</v>
      </c>
      <c r="F82" s="44"/>
      <c r="G82" s="44"/>
      <c r="H82" s="13">
        <v>35447</v>
      </c>
      <c r="J82" s="13">
        <v>35449.89</v>
      </c>
    </row>
    <row r="83" spans="2:10">
      <c r="J83" s="13"/>
    </row>
    <row r="84" spans="2:10">
      <c r="J84" s="13"/>
    </row>
    <row r="85" spans="2:10">
      <c r="B85" s="1"/>
      <c r="C85" s="1"/>
      <c r="D85" s="1"/>
      <c r="E85" s="1"/>
      <c r="F85" s="1"/>
      <c r="G85" s="1"/>
      <c r="H85" s="14"/>
      <c r="J85" s="14"/>
    </row>
    <row r="86" spans="2:10">
      <c r="B86" s="1"/>
      <c r="C86" s="33"/>
      <c r="D86" s="33"/>
      <c r="E86" s="33"/>
      <c r="F86" s="33"/>
      <c r="G86" s="33"/>
      <c r="H86" s="34"/>
      <c r="J86" s="34"/>
    </row>
    <row r="87" spans="2:10">
      <c r="J87" s="13"/>
    </row>
    <row r="88" spans="2:10">
      <c r="J88" s="13"/>
    </row>
    <row r="89" spans="2:10">
      <c r="J89" s="13"/>
    </row>
    <row r="90" spans="2:10">
      <c r="J90" s="13"/>
    </row>
    <row r="91" spans="2:10">
      <c r="C91" s="1"/>
      <c r="D91" s="1"/>
      <c r="E91" s="1"/>
      <c r="F91" s="1"/>
      <c r="G91" s="1"/>
      <c r="H91" s="14"/>
      <c r="J91" s="14"/>
    </row>
    <row r="92" spans="2:10">
      <c r="J92" s="13"/>
    </row>
    <row r="93" spans="2:10">
      <c r="J93" s="13"/>
    </row>
    <row r="94" spans="2:10">
      <c r="J94" s="13"/>
    </row>
    <row r="95" spans="2:10">
      <c r="J95" s="13"/>
    </row>
    <row r="96" spans="2:10">
      <c r="J96" s="13"/>
    </row>
    <row r="97" spans="10:10">
      <c r="J97" s="13"/>
    </row>
    <row r="98" spans="10:10">
      <c r="J98" s="13"/>
    </row>
    <row r="99" spans="10:10">
      <c r="J99" s="13"/>
    </row>
    <row r="100" spans="10:10">
      <c r="J100" s="13"/>
    </row>
    <row r="101" spans="10:10">
      <c r="J101" s="13"/>
    </row>
    <row r="102" spans="10:10">
      <c r="J102" s="13"/>
    </row>
    <row r="103" spans="10:10">
      <c r="J103" s="13"/>
    </row>
    <row r="104" spans="10:10">
      <c r="J104" s="13"/>
    </row>
    <row r="105" spans="10:10">
      <c r="J105" s="13"/>
    </row>
  </sheetData>
  <pageMargins left="0.31496062992125984" right="0" top="0.74803149606299213" bottom="0.74803149606299213" header="0.31496062992125984" footer="0.31496062992125984"/>
  <pageSetup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Hospodárenie 2020</vt:lpstr>
      <vt:lpstr>Hospodárenie 2019</vt:lpstr>
      <vt:lpstr>Hospodárenie 2018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PC_ekonom</dc:creator>
  <cp:lastModifiedBy>ryba</cp:lastModifiedBy>
  <cp:lastPrinted>2021-04-26T10:33:07Z</cp:lastPrinted>
  <dcterms:created xsi:type="dcterms:W3CDTF">2014-03-18T14:59:28Z</dcterms:created>
  <dcterms:modified xsi:type="dcterms:W3CDTF">2021-05-05T12:29:46Z</dcterms:modified>
</cp:coreProperties>
</file>